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autoCompressPictures="0"/>
  <mc:AlternateContent xmlns:mc="http://schemas.openxmlformats.org/markup-compatibility/2006">
    <mc:Choice Requires="x15">
      <x15ac:absPath xmlns:x15ac="http://schemas.microsoft.com/office/spreadsheetml/2010/11/ac" url="Z:\Frontier Electronics\Purchasing\Jimmy_Info_08_20_2025\RFMW CMRTs\Walsin Parts CMRT\"/>
    </mc:Choice>
  </mc:AlternateContent>
  <xr:revisionPtr revIDLastSave="0" documentId="13_ncr:1_{0D85DF60-5F34-40A2-BE54-713A2A4FF2F4}"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81029"/>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workbook>
</file>

<file path=xl/calcChain.xml><?xml version="1.0" encoding="utf-8"?>
<calcChain xmlns="http://schemas.openxmlformats.org/spreadsheetml/2006/main">
  <c r="B10" i="5" l="1"/>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0" i="5"/>
  <c r="AB20" i="5"/>
  <c r="C21" i="5"/>
  <c r="AB21" i="5"/>
  <c r="C23"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B6" i="5" s="1"/>
  <c r="C4" i="5"/>
  <c r="C10" i="5"/>
  <c r="C11" i="5"/>
  <c r="C12" i="5"/>
  <c r="C13" i="5"/>
  <c r="C14" i="5"/>
  <c r="C15" i="5"/>
  <c r="C16" i="5"/>
  <c r="C17" i="5"/>
  <c r="C18" i="5"/>
  <c r="C19" i="5"/>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10" i="5"/>
  <c r="E10" i="5"/>
  <c r="X10" i="5" s="1"/>
  <c r="V11" i="5"/>
  <c r="E11" i="5"/>
  <c r="X11" i="5" s="1"/>
  <c r="V12" i="5"/>
  <c r="E12" i="5"/>
  <c r="X12" i="5" s="1"/>
  <c r="V13" i="5"/>
  <c r="E13" i="5"/>
  <c r="X13" i="5" s="1"/>
  <c r="V14" i="5"/>
  <c r="E14" i="5"/>
  <c r="X14" i="5" s="1"/>
  <c r="V15" i="5"/>
  <c r="E15" i="5"/>
  <c r="X15" i="5" s="1"/>
  <c r="V16" i="5"/>
  <c r="E16" i="5"/>
  <c r="X16" i="5" s="1"/>
  <c r="V17" i="5"/>
  <c r="E17" i="5"/>
  <c r="X17" i="5" s="1"/>
  <c r="V18" i="5"/>
  <c r="E18" i="5"/>
  <c r="X18" i="5" s="1"/>
  <c r="V19" i="5"/>
  <c r="V20" i="5"/>
  <c r="E20" i="5"/>
  <c r="X20" i="5" s="1"/>
  <c r="V21" i="5"/>
  <c r="E21" i="5"/>
  <c r="X21" i="5" s="1"/>
  <c r="V22" i="5"/>
  <c r="E22" i="5"/>
  <c r="X22" i="5" s="1"/>
  <c r="V23" i="5"/>
  <c r="E23" i="5"/>
  <c r="X23" i="5" s="1"/>
  <c r="V24" i="5"/>
  <c r="E24" i="5"/>
  <c r="X24" i="5" s="1"/>
  <c r="V25" i="5"/>
  <c r="E25" i="5"/>
  <c r="X25" i="5" s="1"/>
  <c r="V26" i="5"/>
  <c r="E26" i="5"/>
  <c r="X26" i="5" s="1"/>
  <c r="V27" i="5"/>
  <c r="V28" i="5"/>
  <c r="E28" i="5"/>
  <c r="X28" i="5" s="1"/>
  <c r="V29" i="5"/>
  <c r="E29" i="5"/>
  <c r="X29" i="5" s="1"/>
  <c r="V30" i="5"/>
  <c r="E30" i="5"/>
  <c r="X30" i="5" s="1"/>
  <c r="V31" i="5"/>
  <c r="E31" i="5"/>
  <c r="X31" i="5" s="1"/>
  <c r="V32" i="5"/>
  <c r="E32" i="5"/>
  <c r="X32" i="5" s="1"/>
  <c r="V33" i="5"/>
  <c r="E33" i="5"/>
  <c r="X33" i="5" s="1"/>
  <c r="V34" i="5"/>
  <c r="E34" i="5"/>
  <c r="X34" i="5" s="1"/>
  <c r="V35" i="5"/>
  <c r="E35" i="5"/>
  <c r="X35" i="5" s="1"/>
  <c r="V36" i="5"/>
  <c r="E36" i="5"/>
  <c r="V37" i="5"/>
  <c r="E37" i="5"/>
  <c r="X37" i="5" s="1"/>
  <c r="V38" i="5"/>
  <c r="E38" i="5"/>
  <c r="X38" i="5" s="1"/>
  <c r="V39" i="5"/>
  <c r="E39" i="5"/>
  <c r="X39" i="5" s="1"/>
  <c r="V40" i="5"/>
  <c r="E40" i="5"/>
  <c r="X40" i="5" s="1"/>
  <c r="V41" i="5"/>
  <c r="E41" i="5"/>
  <c r="X41" i="5" s="1"/>
  <c r="V42" i="5"/>
  <c r="E42" i="5"/>
  <c r="X42" i="5" s="1"/>
  <c r="V43" i="5"/>
  <c r="V44" i="5"/>
  <c r="E44" i="5"/>
  <c r="X44" i="5" s="1"/>
  <c r="V45" i="5"/>
  <c r="E45" i="5"/>
  <c r="X45" i="5" s="1"/>
  <c r="V46" i="5"/>
  <c r="E46" i="5"/>
  <c r="X46" i="5" s="1"/>
  <c r="V47" i="5"/>
  <c r="E47" i="5"/>
  <c r="X47" i="5" s="1"/>
  <c r="V48" i="5"/>
  <c r="E48" i="5"/>
  <c r="X48" i="5" s="1"/>
  <c r="V49" i="5"/>
  <c r="V50" i="5"/>
  <c r="E50" i="5"/>
  <c r="X50" i="5" s="1"/>
  <c r="V51" i="5"/>
  <c r="E51" i="5"/>
  <c r="X51" i="5" s="1"/>
  <c r="V52" i="5"/>
  <c r="E52" i="5"/>
  <c r="X52" i="5" s="1"/>
  <c r="V53" i="5"/>
  <c r="E53" i="5"/>
  <c r="X53" i="5" s="1"/>
  <c r="V54" i="5"/>
  <c r="E54" i="5"/>
  <c r="X54" i="5" s="1"/>
  <c r="V55" i="5"/>
  <c r="E55" i="5"/>
  <c r="X55" i="5" s="1"/>
  <c r="V56" i="5"/>
  <c r="E56" i="5"/>
  <c r="X56" i="5" s="1"/>
  <c r="V57" i="5"/>
  <c r="E57" i="5"/>
  <c r="X57" i="5" s="1"/>
  <c r="V58" i="5"/>
  <c r="E58" i="5"/>
  <c r="X58" i="5" s="1"/>
  <c r="V59" i="5"/>
  <c r="E59" i="5"/>
  <c r="X59" i="5" s="1"/>
  <c r="V60" i="5"/>
  <c r="E60" i="5"/>
  <c r="X60" i="5" s="1"/>
  <c r="V61" i="5"/>
  <c r="V62" i="5"/>
  <c r="V63" i="5"/>
  <c r="E63" i="5"/>
  <c r="X63" i="5" s="1"/>
  <c r="V64" i="5"/>
  <c r="E64" i="5"/>
  <c r="X64" i="5" s="1"/>
  <c r="V65" i="5"/>
  <c r="E65" i="5"/>
  <c r="X65" i="5" s="1"/>
  <c r="V66" i="5"/>
  <c r="E66" i="5"/>
  <c r="X66" i="5" s="1"/>
  <c r="V67" i="5"/>
  <c r="E67" i="5"/>
  <c r="X67" i="5" s="1"/>
  <c r="V68" i="5"/>
  <c r="E68" i="5"/>
  <c r="X68" i="5" s="1"/>
  <c r="V69" i="5"/>
  <c r="E69" i="5"/>
  <c r="X69" i="5" s="1"/>
  <c r="V70" i="5"/>
  <c r="E70" i="5"/>
  <c r="X70" i="5" s="1"/>
  <c r="V71" i="5"/>
  <c r="H71" i="5"/>
  <c r="E71" i="5"/>
  <c r="X71" i="5" s="1"/>
  <c r="V72" i="5"/>
  <c r="E72" i="5"/>
  <c r="X72" i="5" s="1"/>
  <c r="V73" i="5"/>
  <c r="E73" i="5"/>
  <c r="X73" i="5" s="1"/>
  <c r="V74" i="5"/>
  <c r="E74" i="5"/>
  <c r="X74" i="5" s="1"/>
  <c r="V75" i="5"/>
  <c r="E75" i="5"/>
  <c r="X75" i="5" s="1"/>
  <c r="V76" i="5"/>
  <c r="E76" i="5"/>
  <c r="X76" i="5" s="1"/>
  <c r="V77" i="5"/>
  <c r="E77" i="5"/>
  <c r="X77" i="5" s="1"/>
  <c r="V78" i="5"/>
  <c r="V79" i="5"/>
  <c r="E79" i="5"/>
  <c r="X79" i="5" s="1"/>
  <c r="V80" i="5"/>
  <c r="E80" i="5"/>
  <c r="X80" i="5" s="1"/>
  <c r="V81" i="5"/>
  <c r="E81" i="5"/>
  <c r="X81" i="5" s="1"/>
  <c r="V82" i="5"/>
  <c r="E82" i="5"/>
  <c r="X82" i="5" s="1"/>
  <c r="V83" i="5"/>
  <c r="E83" i="5"/>
  <c r="X83" i="5" s="1"/>
  <c r="V84" i="5"/>
  <c r="E84" i="5"/>
  <c r="X84" i="5" s="1"/>
  <c r="V85" i="5"/>
  <c r="E85" i="5"/>
  <c r="X85" i="5" s="1"/>
  <c r="V86" i="5"/>
  <c r="E86" i="5"/>
  <c r="X86" i="5" s="1"/>
  <c r="V87" i="5"/>
  <c r="V88" i="5"/>
  <c r="E88" i="5"/>
  <c r="X88" i="5" s="1"/>
  <c r="V89" i="5"/>
  <c r="E89" i="5"/>
  <c r="X89" i="5" s="1"/>
  <c r="V90" i="5"/>
  <c r="E90" i="5"/>
  <c r="X90" i="5" s="1"/>
  <c r="V91" i="5"/>
  <c r="E91" i="5"/>
  <c r="X91" i="5" s="1"/>
  <c r="V92" i="5"/>
  <c r="V93" i="5"/>
  <c r="V94" i="5"/>
  <c r="E94" i="5"/>
  <c r="X94" i="5" s="1"/>
  <c r="V95" i="5"/>
  <c r="E95" i="5"/>
  <c r="X95" i="5" s="1"/>
  <c r="V96" i="5"/>
  <c r="E96" i="5"/>
  <c r="X96" i="5" s="1"/>
  <c r="V97" i="5"/>
  <c r="E97" i="5"/>
  <c r="X97" i="5" s="1"/>
  <c r="V98" i="5"/>
  <c r="E98" i="5"/>
  <c r="X98" i="5" s="1"/>
  <c r="V99" i="5"/>
  <c r="E99" i="5"/>
  <c r="X99" i="5" s="1"/>
  <c r="V100" i="5"/>
  <c r="E100" i="5"/>
  <c r="X100" i="5" s="1"/>
  <c r="V101" i="5"/>
  <c r="E101" i="5"/>
  <c r="V102" i="5"/>
  <c r="E102" i="5"/>
  <c r="X102" i="5" s="1"/>
  <c r="V103" i="5"/>
  <c r="V104" i="5"/>
  <c r="E104" i="5"/>
  <c r="X104" i="5" s="1"/>
  <c r="V105" i="5"/>
  <c r="E105" i="5"/>
  <c r="X105" i="5" s="1"/>
  <c r="V106" i="5"/>
  <c r="E106" i="5"/>
  <c r="X106" i="5" s="1"/>
  <c r="V107" i="5"/>
  <c r="E107" i="5"/>
  <c r="X107" i="5" s="1"/>
  <c r="V108" i="5"/>
  <c r="V109" i="5"/>
  <c r="E109" i="5"/>
  <c r="X109" i="5" s="1"/>
  <c r="V110" i="5"/>
  <c r="E110" i="5"/>
  <c r="X110" i="5" s="1"/>
  <c r="V111" i="5"/>
  <c r="E111" i="5"/>
  <c r="X111" i="5" s="1"/>
  <c r="V112" i="5"/>
  <c r="E112" i="5"/>
  <c r="X112" i="5" s="1"/>
  <c r="V113" i="5"/>
  <c r="E113" i="5"/>
  <c r="X113" i="5" s="1"/>
  <c r="V114" i="5"/>
  <c r="E114" i="5"/>
  <c r="X114" i="5" s="1"/>
  <c r="V115" i="5"/>
  <c r="V116" i="5"/>
  <c r="E116" i="5"/>
  <c r="X116" i="5" s="1"/>
  <c r="V117" i="5"/>
  <c r="V118" i="5"/>
  <c r="V119" i="5"/>
  <c r="E119" i="5"/>
  <c r="X119" i="5" s="1"/>
  <c r="V120" i="5"/>
  <c r="E120" i="5"/>
  <c r="X120" i="5" s="1"/>
  <c r="V121" i="5"/>
  <c r="V122" i="5"/>
  <c r="V123" i="5"/>
  <c r="E123" i="5"/>
  <c r="X123" i="5" s="1"/>
  <c r="V124" i="5"/>
  <c r="E124" i="5"/>
  <c r="X124" i="5" s="1"/>
  <c r="V125" i="5"/>
  <c r="E125" i="5"/>
  <c r="X125" i="5" s="1"/>
  <c r="V126" i="5"/>
  <c r="E126" i="5"/>
  <c r="X126" i="5" s="1"/>
  <c r="V127" i="5"/>
  <c r="E127" i="5"/>
  <c r="X127" i="5" s="1"/>
  <c r="V128" i="5"/>
  <c r="E128" i="5"/>
  <c r="X128" i="5" s="1"/>
  <c r="V129" i="5"/>
  <c r="E129" i="5"/>
  <c r="X129" i="5" s="1"/>
  <c r="V130" i="5"/>
  <c r="E130" i="5"/>
  <c r="X130" i="5" s="1"/>
  <c r="V131" i="5"/>
  <c r="E131" i="5"/>
  <c r="X131" i="5" s="1"/>
  <c r="V132" i="5"/>
  <c r="E132" i="5"/>
  <c r="X132" i="5" s="1"/>
  <c r="V133" i="5"/>
  <c r="V134" i="5"/>
  <c r="E134" i="5"/>
  <c r="X134" i="5" s="1"/>
  <c r="V135" i="5"/>
  <c r="E135" i="5"/>
  <c r="X135" i="5" s="1"/>
  <c r="V136" i="5"/>
  <c r="E136" i="5"/>
  <c r="X136" i="5" s="1"/>
  <c r="V137" i="5"/>
  <c r="E137" i="5"/>
  <c r="X137" i="5" s="1"/>
  <c r="V138" i="5"/>
  <c r="E138" i="5"/>
  <c r="X138" i="5" s="1"/>
  <c r="V139" i="5"/>
  <c r="E139" i="5"/>
  <c r="X139" i="5" s="1"/>
  <c r="V140" i="5"/>
  <c r="E140" i="5"/>
  <c r="X140" i="5" s="1"/>
  <c r="V141" i="5"/>
  <c r="E141" i="5"/>
  <c r="X141" i="5" s="1"/>
  <c r="V142" i="5"/>
  <c r="E142" i="5"/>
  <c r="X142" i="5" s="1"/>
  <c r="V143" i="5"/>
  <c r="E143" i="5"/>
  <c r="X143" i="5" s="1"/>
  <c r="V144" i="5"/>
  <c r="E144" i="5"/>
  <c r="X144" i="5" s="1"/>
  <c r="V145" i="5"/>
  <c r="E145" i="5"/>
  <c r="X145" i="5" s="1"/>
  <c r="V146" i="5"/>
  <c r="E146" i="5"/>
  <c r="X146" i="5" s="1"/>
  <c r="V147" i="5"/>
  <c r="E147" i="5"/>
  <c r="X147" i="5" s="1"/>
  <c r="V148" i="5"/>
  <c r="E148" i="5"/>
  <c r="X148" i="5" s="1"/>
  <c r="V149" i="5"/>
  <c r="E149" i="5"/>
  <c r="X149" i="5" s="1"/>
  <c r="V150" i="5"/>
  <c r="E150" i="5"/>
  <c r="X150" i="5" s="1"/>
  <c r="V151" i="5"/>
  <c r="E151" i="5"/>
  <c r="X151" i="5" s="1"/>
  <c r="V152" i="5"/>
  <c r="V153" i="5"/>
  <c r="V154" i="5"/>
  <c r="E154" i="5"/>
  <c r="X154" i="5" s="1"/>
  <c r="V155" i="5"/>
  <c r="E155" i="5"/>
  <c r="X155" i="5" s="1"/>
  <c r="V156" i="5"/>
  <c r="E156" i="5"/>
  <c r="X156" i="5" s="1"/>
  <c r="V157" i="5"/>
  <c r="E157" i="5"/>
  <c r="X157" i="5" s="1"/>
  <c r="V158" i="5"/>
  <c r="E158" i="5"/>
  <c r="X158" i="5" s="1"/>
  <c r="V159" i="5"/>
  <c r="E159" i="5"/>
  <c r="X159" i="5" s="1"/>
  <c r="V160" i="5"/>
  <c r="E160" i="5"/>
  <c r="X160" i="5" s="1"/>
  <c r="V161" i="5"/>
  <c r="V162" i="5"/>
  <c r="E162" i="5"/>
  <c r="X162" i="5" s="1"/>
  <c r="V163" i="5"/>
  <c r="E163" i="5"/>
  <c r="X163" i="5" s="1"/>
  <c r="V164" i="5"/>
  <c r="E164" i="5"/>
  <c r="X164" i="5" s="1"/>
  <c r="V165" i="5"/>
  <c r="E165" i="5"/>
  <c r="X165" i="5" s="1"/>
  <c r="V166" i="5"/>
  <c r="E166" i="5"/>
  <c r="X166" i="5" s="1"/>
  <c r="V167" i="5"/>
  <c r="E167" i="5"/>
  <c r="X167" i="5" s="1"/>
  <c r="V168" i="5"/>
  <c r="E168" i="5"/>
  <c r="X168" i="5" s="1"/>
  <c r="V169" i="5"/>
  <c r="V170" i="5"/>
  <c r="V171" i="5"/>
  <c r="E171" i="5"/>
  <c r="X171" i="5" s="1"/>
  <c r="V172" i="5"/>
  <c r="E172" i="5"/>
  <c r="X172" i="5" s="1"/>
  <c r="V173" i="5"/>
  <c r="E173" i="5"/>
  <c r="X173" i="5" s="1"/>
  <c r="V174" i="5"/>
  <c r="E174" i="5"/>
  <c r="X174" i="5" s="1"/>
  <c r="V175" i="5"/>
  <c r="V176" i="5"/>
  <c r="E176" i="5"/>
  <c r="X176" i="5" s="1"/>
  <c r="V177" i="5"/>
  <c r="E177" i="5"/>
  <c r="X177" i="5" s="1"/>
  <c r="V178" i="5"/>
  <c r="E178" i="5"/>
  <c r="X178" i="5" s="1"/>
  <c r="V179" i="5"/>
  <c r="E179" i="5"/>
  <c r="X179" i="5" s="1"/>
  <c r="V180" i="5"/>
  <c r="E180" i="5"/>
  <c r="X180" i="5" s="1"/>
  <c r="V181" i="5"/>
  <c r="V182" i="5"/>
  <c r="V183" i="5"/>
  <c r="E183" i="5"/>
  <c r="X183" i="5" s="1"/>
  <c r="V184" i="5"/>
  <c r="E184" i="5"/>
  <c r="X184" i="5" s="1"/>
  <c r="V185" i="5"/>
  <c r="E185" i="5"/>
  <c r="X185" i="5" s="1"/>
  <c r="V186" i="5"/>
  <c r="E186" i="5"/>
  <c r="X186" i="5" s="1"/>
  <c r="V187" i="5"/>
  <c r="E187" i="5"/>
  <c r="X187" i="5" s="1"/>
  <c r="V188" i="5"/>
  <c r="E188" i="5"/>
  <c r="X188" i="5" s="1"/>
  <c r="V189" i="5"/>
  <c r="V190" i="5"/>
  <c r="V191" i="5"/>
  <c r="V192" i="5"/>
  <c r="E192" i="5"/>
  <c r="X192" i="5" s="1"/>
  <c r="V193" i="5"/>
  <c r="V194" i="5"/>
  <c r="V195" i="5"/>
  <c r="V196" i="5"/>
  <c r="E196" i="5"/>
  <c r="X196" i="5" s="1"/>
  <c r="V197" i="5"/>
  <c r="V198" i="5"/>
  <c r="V199" i="5"/>
  <c r="V200" i="5"/>
  <c r="E200" i="5"/>
  <c r="X200" i="5" s="1"/>
  <c r="V201" i="5"/>
  <c r="E201" i="5"/>
  <c r="X201" i="5" s="1"/>
  <c r="V202" i="5"/>
  <c r="E202" i="5"/>
  <c r="X202" i="5" s="1"/>
  <c r="V203" i="5"/>
  <c r="E203" i="5"/>
  <c r="X203" i="5" s="1"/>
  <c r="V204" i="5"/>
  <c r="E204" i="5"/>
  <c r="X204" i="5" s="1"/>
  <c r="V205" i="5"/>
  <c r="E205" i="5"/>
  <c r="X205" i="5" s="1"/>
  <c r="V206" i="5"/>
  <c r="E206" i="5"/>
  <c r="X206" i="5" s="1"/>
  <c r="V207" i="5"/>
  <c r="E207" i="5"/>
  <c r="X207" i="5" s="1"/>
  <c r="V208" i="5"/>
  <c r="E208" i="5"/>
  <c r="X208" i="5" s="1"/>
  <c r="V210" i="5"/>
  <c r="E210" i="5"/>
  <c r="X210" i="5" s="1"/>
  <c r="V211" i="5"/>
  <c r="E211" i="5"/>
  <c r="X211" i="5" s="1"/>
  <c r="V212" i="5"/>
  <c r="V213" i="5"/>
  <c r="V214" i="5"/>
  <c r="V215" i="5"/>
  <c r="E215" i="5"/>
  <c r="X215" i="5" s="1"/>
  <c r="V216" i="5"/>
  <c r="E216" i="5"/>
  <c r="X216" i="5" s="1"/>
  <c r="V217" i="5"/>
  <c r="E217" i="5"/>
  <c r="X217" i="5" s="1"/>
  <c r="V218" i="5"/>
  <c r="E218" i="5"/>
  <c r="X218" i="5" s="1"/>
  <c r="V219" i="5"/>
  <c r="E219" i="5"/>
  <c r="X219" i="5" s="1"/>
  <c r="V220" i="5"/>
  <c r="E220" i="5"/>
  <c r="X220" i="5" s="1"/>
  <c r="V221" i="5"/>
  <c r="E221" i="5"/>
  <c r="X221" i="5" s="1"/>
  <c r="V222" i="5"/>
  <c r="E222" i="5"/>
  <c r="X222" i="5" s="1"/>
  <c r="V223" i="5"/>
  <c r="E223" i="5"/>
  <c r="X223" i="5" s="1"/>
  <c r="V224" i="5"/>
  <c r="E224" i="5"/>
  <c r="X224" i="5" s="1"/>
  <c r="V225" i="5"/>
  <c r="E225" i="5"/>
  <c r="X225" i="5" s="1"/>
  <c r="V226" i="5"/>
  <c r="E226" i="5"/>
  <c r="X226" i="5" s="1"/>
  <c r="V227" i="5"/>
  <c r="E227" i="5"/>
  <c r="X227" i="5" s="1"/>
  <c r="V228" i="5"/>
  <c r="E228" i="5"/>
  <c r="X228" i="5" s="1"/>
  <c r="V229" i="5"/>
  <c r="E229" i="5"/>
  <c r="X229" i="5" s="1"/>
  <c r="V230" i="5"/>
  <c r="E230" i="5"/>
  <c r="X230" i="5" s="1"/>
  <c r="V231" i="5"/>
  <c r="E231" i="5"/>
  <c r="X231" i="5" s="1"/>
  <c r="V232" i="5"/>
  <c r="E232" i="5"/>
  <c r="X232" i="5" s="1"/>
  <c r="V233" i="5"/>
  <c r="E233" i="5"/>
  <c r="X233" i="5" s="1"/>
  <c r="V234" i="5"/>
  <c r="E234" i="5"/>
  <c r="X234" i="5" s="1"/>
  <c r="V235" i="5"/>
  <c r="E235" i="5"/>
  <c r="X235" i="5" s="1"/>
  <c r="V236" i="5"/>
  <c r="E236" i="5"/>
  <c r="X236" i="5" s="1"/>
  <c r="V237" i="5"/>
  <c r="E237" i="5"/>
  <c r="X237" i="5" s="1"/>
  <c r="V238" i="5"/>
  <c r="E238" i="5"/>
  <c r="X238" i="5" s="1"/>
  <c r="V239" i="5"/>
  <c r="E239" i="5"/>
  <c r="X239" i="5" s="1"/>
  <c r="V240" i="5"/>
  <c r="E240" i="5"/>
  <c r="X240" i="5" s="1"/>
  <c r="V241" i="5"/>
  <c r="E241" i="5"/>
  <c r="X241" i="5" s="1"/>
  <c r="V242" i="5"/>
  <c r="E242" i="5"/>
  <c r="X242" i="5" s="1"/>
  <c r="V243" i="5"/>
  <c r="E243" i="5"/>
  <c r="X243" i="5" s="1"/>
  <c r="V244" i="5"/>
  <c r="E244" i="5"/>
  <c r="X244" i="5" s="1"/>
  <c r="V245" i="5"/>
  <c r="E245" i="5"/>
  <c r="X245" i="5" s="1"/>
  <c r="V246" i="5"/>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E256" i="5"/>
  <c r="X256" i="5" s="1"/>
  <c r="V257" i="5"/>
  <c r="V258" i="5"/>
  <c r="V259" i="5"/>
  <c r="E259" i="5"/>
  <c r="X259" i="5" s="1"/>
  <c r="V260" i="5"/>
  <c r="E260" i="5"/>
  <c r="X260" i="5" s="1"/>
  <c r="V261" i="5"/>
  <c r="V262" i="5"/>
  <c r="V263" i="5"/>
  <c r="E263" i="5"/>
  <c r="X263" i="5" s="1"/>
  <c r="V264" i="5"/>
  <c r="E264" i="5"/>
  <c r="X264" i="5" s="1"/>
  <c r="V265" i="5"/>
  <c r="V266" i="5"/>
  <c r="E266" i="5"/>
  <c r="X266" i="5" s="1"/>
  <c r="V267" i="5"/>
  <c r="E267" i="5"/>
  <c r="X267" i="5" s="1"/>
  <c r="V268" i="5"/>
  <c r="E268" i="5"/>
  <c r="X268" i="5" s="1"/>
  <c r="V269" i="5"/>
  <c r="E269" i="5"/>
  <c r="X269" i="5" s="1"/>
  <c r="V270" i="5"/>
  <c r="E270" i="5"/>
  <c r="X270" i="5" s="1"/>
  <c r="V271" i="5"/>
  <c r="E271" i="5"/>
  <c r="X271" i="5" s="1"/>
  <c r="V272" i="5"/>
  <c r="E272" i="5"/>
  <c r="X272" i="5" s="1"/>
  <c r="V273" i="5"/>
  <c r="E273" i="5"/>
  <c r="X273" i="5" s="1"/>
  <c r="V274" i="5"/>
  <c r="E274" i="5"/>
  <c r="X274" i="5" s="1"/>
  <c r="V275" i="5"/>
  <c r="V276" i="5"/>
  <c r="E276" i="5"/>
  <c r="X276" i="5" s="1"/>
  <c r="V277" i="5"/>
  <c r="E277" i="5"/>
  <c r="X277" i="5" s="1"/>
  <c r="V278" i="5"/>
  <c r="E278" i="5"/>
  <c r="X278" i="5" s="1"/>
  <c r="V279" i="5"/>
  <c r="E279" i="5"/>
  <c r="X279" i="5" s="1"/>
  <c r="V280" i="5"/>
  <c r="E280" i="5"/>
  <c r="X280" i="5" s="1"/>
  <c r="V281" i="5"/>
  <c r="V282" i="5"/>
  <c r="E282" i="5"/>
  <c r="X282" i="5" s="1"/>
  <c r="V283" i="5"/>
  <c r="E283" i="5"/>
  <c r="X283" i="5" s="1"/>
  <c r="V284" i="5"/>
  <c r="E284" i="5"/>
  <c r="X284" i="5" s="1"/>
  <c r="V285" i="5"/>
  <c r="E285" i="5"/>
  <c r="X285" i="5" s="1"/>
  <c r="V286" i="5"/>
  <c r="E286" i="5"/>
  <c r="X286" i="5" s="1"/>
  <c r="V287" i="5"/>
  <c r="E287" i="5"/>
  <c r="X287" i="5" s="1"/>
  <c r="V288" i="5"/>
  <c r="E288" i="5"/>
  <c r="X288" i="5" s="1"/>
  <c r="V289" i="5"/>
  <c r="V290" i="5"/>
  <c r="E290" i="5"/>
  <c r="X290" i="5" s="1"/>
  <c r="V291" i="5"/>
  <c r="E291" i="5"/>
  <c r="X291" i="5" s="1"/>
  <c r="V292" i="5"/>
  <c r="E292" i="5"/>
  <c r="X292" i="5" s="1"/>
  <c r="V293" i="5"/>
  <c r="E293" i="5"/>
  <c r="X293" i="5" s="1"/>
  <c r="V294" i="5"/>
  <c r="E294" i="5"/>
  <c r="X294" i="5" s="1"/>
  <c r="V295" i="5"/>
  <c r="E295" i="5"/>
  <c r="X295" i="5" s="1"/>
  <c r="V296" i="5"/>
  <c r="E296" i="5"/>
  <c r="X296" i="5" s="1"/>
  <c r="V297" i="5"/>
  <c r="V298" i="5"/>
  <c r="E298" i="5"/>
  <c r="X298" i="5" s="1"/>
  <c r="V299" i="5"/>
  <c r="E299" i="5"/>
  <c r="X299" i="5" s="1"/>
  <c r="V300" i="5"/>
  <c r="E300" i="5"/>
  <c r="X300" i="5" s="1"/>
  <c r="V301" i="5"/>
  <c r="V302" i="5"/>
  <c r="V303" i="5"/>
  <c r="E303" i="5"/>
  <c r="X303" i="5" s="1"/>
  <c r="V304" i="5"/>
  <c r="E304" i="5"/>
  <c r="X304" i="5" s="1"/>
  <c r="V305" i="5"/>
  <c r="E305" i="5"/>
  <c r="X305" i="5" s="1"/>
  <c r="V306" i="5"/>
  <c r="E306" i="5"/>
  <c r="X306" i="5" s="1"/>
  <c r="V307" i="5"/>
  <c r="E307" i="5"/>
  <c r="X307" i="5" s="1"/>
  <c r="V308" i="5"/>
  <c r="E308" i="5"/>
  <c r="X308" i="5" s="1"/>
  <c r="V309" i="5"/>
  <c r="E309" i="5"/>
  <c r="X309" i="5" s="1"/>
  <c r="V310" i="5"/>
  <c r="E310" i="5"/>
  <c r="X310" i="5" s="1"/>
  <c r="V311" i="5"/>
  <c r="E311" i="5"/>
  <c r="X311" i="5" s="1"/>
  <c r="V312" i="5"/>
  <c r="E312" i="5"/>
  <c r="X312" i="5" s="1"/>
  <c r="V313" i="5"/>
  <c r="E313" i="5"/>
  <c r="X313" i="5" s="1"/>
  <c r="V314" i="5"/>
  <c r="V315" i="5"/>
  <c r="V316" i="5"/>
  <c r="E316" i="5"/>
  <c r="X316" i="5" s="1"/>
  <c r="V317" i="5"/>
  <c r="E317" i="5"/>
  <c r="X317" i="5" s="1"/>
  <c r="V318" i="5"/>
  <c r="E318" i="5"/>
  <c r="X318" i="5" s="1"/>
  <c r="V319" i="5"/>
  <c r="E319" i="5"/>
  <c r="X319" i="5" s="1"/>
  <c r="V320" i="5"/>
  <c r="E320" i="5"/>
  <c r="X320" i="5" s="1"/>
  <c r="V321" i="5"/>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E330" i="5"/>
  <c r="X330" i="5" s="1"/>
  <c r="V331" i="5"/>
  <c r="V332" i="5"/>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X343" i="5" s="1"/>
  <c r="V344" i="5"/>
  <c r="E344" i="5"/>
  <c r="X344" i="5" s="1"/>
  <c r="V345" i="5"/>
  <c r="E345" i="5"/>
  <c r="X345" i="5" s="1"/>
  <c r="V346" i="5"/>
  <c r="E346" i="5"/>
  <c r="X346" i="5" s="1"/>
  <c r="V347" i="5"/>
  <c r="E347" i="5"/>
  <c r="X347" i="5" s="1"/>
  <c r="V348" i="5"/>
  <c r="E348" i="5"/>
  <c r="X348" i="5" s="1"/>
  <c r="V349" i="5"/>
  <c r="E349" i="5"/>
  <c r="X349" i="5" s="1"/>
  <c r="V350" i="5"/>
  <c r="E350" i="5"/>
  <c r="X350" i="5" s="1"/>
  <c r="V351" i="5"/>
  <c r="V352" i="5"/>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V372" i="5"/>
  <c r="E372" i="5"/>
  <c r="X372" i="5" s="1"/>
  <c r="V373" i="5"/>
  <c r="E373" i="5"/>
  <c r="X373" i="5" s="1"/>
  <c r="V374" i="5"/>
  <c r="E374" i="5"/>
  <c r="X374" i="5" s="1"/>
  <c r="V375" i="5"/>
  <c r="E375" i="5"/>
  <c r="X375" i="5" s="1"/>
  <c r="V376" i="5"/>
  <c r="E376" i="5"/>
  <c r="X376" i="5" s="1"/>
  <c r="V377" i="5"/>
  <c r="V378" i="5"/>
  <c r="E378" i="5"/>
  <c r="X378" i="5" s="1"/>
  <c r="V379" i="5"/>
  <c r="V380" i="5"/>
  <c r="E380" i="5"/>
  <c r="X380" i="5" s="1"/>
  <c r="V381" i="5"/>
  <c r="E381" i="5"/>
  <c r="X381" i="5" s="1"/>
  <c r="V382" i="5"/>
  <c r="E382" i="5"/>
  <c r="X382" i="5" s="1"/>
  <c r="V383" i="5"/>
  <c r="V384" i="5"/>
  <c r="V385" i="5"/>
  <c r="E385" i="5"/>
  <c r="X385" i="5" s="1"/>
  <c r="V386" i="5"/>
  <c r="E386" i="5"/>
  <c r="X386" i="5" s="1"/>
  <c r="V387" i="5"/>
  <c r="E387" i="5"/>
  <c r="X387" i="5" s="1"/>
  <c r="V388" i="5"/>
  <c r="V389" i="5"/>
  <c r="V390" i="5"/>
  <c r="E390" i="5"/>
  <c r="X390" i="5" s="1"/>
  <c r="V391" i="5"/>
  <c r="E391" i="5"/>
  <c r="X391" i="5" s="1"/>
  <c r="V392" i="5"/>
  <c r="V393" i="5"/>
  <c r="V394" i="5"/>
  <c r="E394" i="5"/>
  <c r="X394" i="5" s="1"/>
  <c r="V395" i="5"/>
  <c r="E395" i="5"/>
  <c r="X395" i="5" s="1"/>
  <c r="V396" i="5"/>
  <c r="E396" i="5"/>
  <c r="X396" i="5" s="1"/>
  <c r="V397" i="5"/>
  <c r="E397" i="5"/>
  <c r="X397" i="5" s="1"/>
  <c r="V398" i="5"/>
  <c r="E398" i="5"/>
  <c r="X398" i="5" s="1"/>
  <c r="V399" i="5"/>
  <c r="V400" i="5"/>
  <c r="E400" i="5"/>
  <c r="X400" i="5" s="1"/>
  <c r="V401" i="5"/>
  <c r="E401" i="5"/>
  <c r="X401" i="5" s="1"/>
  <c r="V402" i="5"/>
  <c r="E402" i="5"/>
  <c r="X402" i="5" s="1"/>
  <c r="V403" i="5"/>
  <c r="E403" i="5"/>
  <c r="X403" i="5" s="1"/>
  <c r="V404" i="5"/>
  <c r="E404" i="5"/>
  <c r="X404" i="5" s="1"/>
  <c r="V405" i="5"/>
  <c r="E405" i="5"/>
  <c r="X405" i="5" s="1"/>
  <c r="V406" i="5"/>
  <c r="E406" i="5"/>
  <c r="X406" i="5" s="1"/>
  <c r="V407" i="5"/>
  <c r="V408" i="5"/>
  <c r="E408" i="5"/>
  <c r="X408" i="5" s="1"/>
  <c r="V409" i="5"/>
  <c r="E409" i="5"/>
  <c r="X409" i="5" s="1"/>
  <c r="V410" i="5"/>
  <c r="E410" i="5"/>
  <c r="X410" i="5" s="1"/>
  <c r="V411" i="5"/>
  <c r="E411" i="5"/>
  <c r="X411" i="5" s="1"/>
  <c r="V412" i="5"/>
  <c r="E412" i="5"/>
  <c r="X412" i="5" s="1"/>
  <c r="V413" i="5"/>
  <c r="E413" i="5"/>
  <c r="X413" i="5" s="1"/>
  <c r="V414" i="5"/>
  <c r="V415" i="5"/>
  <c r="V416" i="5"/>
  <c r="V417" i="5"/>
  <c r="E417" i="5"/>
  <c r="X417" i="5" s="1"/>
  <c r="V418" i="5"/>
  <c r="E418" i="5"/>
  <c r="X418" i="5" s="1"/>
  <c r="V419" i="5"/>
  <c r="E419" i="5"/>
  <c r="X419" i="5" s="1"/>
  <c r="V420" i="5"/>
  <c r="E420" i="5"/>
  <c r="X420" i="5" s="1"/>
  <c r="V421" i="5"/>
  <c r="V422" i="5"/>
  <c r="V423" i="5"/>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V460" i="5"/>
  <c r="E460" i="5"/>
  <c r="X460" i="5" s="1"/>
  <c r="V461" i="5"/>
  <c r="V462" i="5"/>
  <c r="E462" i="5"/>
  <c r="X462" i="5" s="1"/>
  <c r="V463" i="5"/>
  <c r="V464" i="5"/>
  <c r="E464" i="5"/>
  <c r="X464" i="5" s="1"/>
  <c r="V465" i="5"/>
  <c r="E465" i="5"/>
  <c r="X465" i="5" s="1"/>
  <c r="V466" i="5"/>
  <c r="E466" i="5"/>
  <c r="X466" i="5" s="1"/>
  <c r="V467" i="5"/>
  <c r="E467" i="5"/>
  <c r="X467" i="5" s="1"/>
  <c r="V468" i="5"/>
  <c r="E468" i="5"/>
  <c r="X468" i="5" s="1"/>
  <c r="V469" i="5"/>
  <c r="E469" i="5"/>
  <c r="X469" i="5" s="1"/>
  <c r="V470" i="5"/>
  <c r="V471" i="5"/>
  <c r="V472" i="5"/>
  <c r="V473" i="5"/>
  <c r="E473" i="5"/>
  <c r="X473" i="5" s="1"/>
  <c r="V474" i="5"/>
  <c r="E474" i="5"/>
  <c r="X474" i="5" s="1"/>
  <c r="V475" i="5"/>
  <c r="E475" i="5"/>
  <c r="X475" i="5" s="1"/>
  <c r="V476" i="5"/>
  <c r="V477" i="5"/>
  <c r="E477" i="5"/>
  <c r="X477" i="5" s="1"/>
  <c r="V478" i="5"/>
  <c r="V479" i="5"/>
  <c r="V480" i="5"/>
  <c r="V481" i="5"/>
  <c r="E481" i="5"/>
  <c r="X481" i="5" s="1"/>
  <c r="V482" i="5"/>
  <c r="E482" i="5"/>
  <c r="X482" i="5" s="1"/>
  <c r="V483" i="5"/>
  <c r="E483" i="5"/>
  <c r="X483" i="5" s="1"/>
  <c r="V484" i="5"/>
  <c r="E484" i="5"/>
  <c r="X484" i="5" s="1"/>
  <c r="V485" i="5"/>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V495" i="5"/>
  <c r="E495" i="5"/>
  <c r="X495" i="5" s="1"/>
  <c r="V496" i="5"/>
  <c r="E496" i="5"/>
  <c r="X496" i="5" s="1"/>
  <c r="V497" i="5"/>
  <c r="E497" i="5"/>
  <c r="X497" i="5" s="1"/>
  <c r="V498" i="5"/>
  <c r="E498" i="5"/>
  <c r="X498" i="5" s="1"/>
  <c r="V499" i="5"/>
  <c r="V500" i="5"/>
  <c r="V501" i="5"/>
  <c r="E501" i="5"/>
  <c r="X501" i="5" s="1"/>
  <c r="V502" i="5"/>
  <c r="E502" i="5"/>
  <c r="X502" i="5" s="1"/>
  <c r="V503" i="5"/>
  <c r="V504" i="5"/>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V516" i="5"/>
  <c r="V517" i="5"/>
  <c r="E517" i="5"/>
  <c r="X517" i="5" s="1"/>
  <c r="V518" i="5"/>
  <c r="E518" i="5"/>
  <c r="X518" i="5" s="1"/>
  <c r="V519" i="5"/>
  <c r="E519" i="5"/>
  <c r="X519" i="5" s="1"/>
  <c r="V520" i="5"/>
  <c r="V521" i="5"/>
  <c r="E521" i="5"/>
  <c r="X521" i="5" s="1"/>
  <c r="V522" i="5"/>
  <c r="E522" i="5"/>
  <c r="X522" i="5" s="1"/>
  <c r="V523" i="5"/>
  <c r="V524" i="5"/>
  <c r="E524" i="5"/>
  <c r="X524" i="5" s="1"/>
  <c r="V525" i="5"/>
  <c r="E525" i="5"/>
  <c r="X525" i="5" s="1"/>
  <c r="V526" i="5"/>
  <c r="E526" i="5"/>
  <c r="X526" i="5" s="1"/>
  <c r="V527" i="5"/>
  <c r="E527" i="5"/>
  <c r="X527" i="5" s="1"/>
  <c r="V528" i="5"/>
  <c r="E528" i="5"/>
  <c r="X528" i="5" s="1"/>
  <c r="V529" i="5"/>
  <c r="E529" i="5"/>
  <c r="X529" i="5" s="1"/>
  <c r="V530" i="5"/>
  <c r="E530" i="5"/>
  <c r="X530" i="5" s="1"/>
  <c r="V531" i="5"/>
  <c r="E531" i="5"/>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V548" i="5"/>
  <c r="V549" i="5"/>
  <c r="E549" i="5"/>
  <c r="X549" i="5" s="1"/>
  <c r="V550" i="5"/>
  <c r="V551" i="5"/>
  <c r="V552" i="5"/>
  <c r="V553" i="5"/>
  <c r="E553" i="5"/>
  <c r="X553" i="5" s="1"/>
  <c r="V554" i="5"/>
  <c r="E554" i="5"/>
  <c r="X554" i="5" s="1"/>
  <c r="V555" i="5"/>
  <c r="E555" i="5"/>
  <c r="X555" i="5" s="1"/>
  <c r="V556" i="5"/>
  <c r="V557" i="5"/>
  <c r="E557" i="5"/>
  <c r="X557" i="5" s="1"/>
  <c r="V558" i="5"/>
  <c r="V559" i="5"/>
  <c r="V560" i="5"/>
  <c r="V561" i="5"/>
  <c r="E561" i="5"/>
  <c r="X561" i="5" s="1"/>
  <c r="V562" i="5"/>
  <c r="V563" i="5"/>
  <c r="V564" i="5"/>
  <c r="V565" i="5"/>
  <c r="E565" i="5"/>
  <c r="X565" i="5" s="1"/>
  <c r="V566" i="5"/>
  <c r="V567" i="5"/>
  <c r="E567" i="5"/>
  <c r="X567" i="5" s="1"/>
  <c r="V568" i="5"/>
  <c r="V569" i="5"/>
  <c r="V570" i="5"/>
  <c r="E570" i="5"/>
  <c r="X570" i="5" s="1"/>
  <c r="V571" i="5"/>
  <c r="V572" i="5"/>
  <c r="E572" i="5"/>
  <c r="X572" i="5" s="1"/>
  <c r="V573" i="5"/>
  <c r="V574" i="5"/>
  <c r="V575" i="5"/>
  <c r="E575" i="5"/>
  <c r="X575" i="5" s="1"/>
  <c r="V576" i="5"/>
  <c r="V577" i="5"/>
  <c r="E577" i="5"/>
  <c r="X577" i="5" s="1"/>
  <c r="V578" i="5"/>
  <c r="E578" i="5"/>
  <c r="X578" i="5" s="1"/>
  <c r="V579" i="5"/>
  <c r="E579" i="5"/>
  <c r="X579" i="5" s="1"/>
  <c r="V580" i="5"/>
  <c r="E580" i="5"/>
  <c r="X580" i="5" s="1"/>
  <c r="V581" i="5"/>
  <c r="E581" i="5"/>
  <c r="X581" i="5" s="1"/>
  <c r="V582" i="5"/>
  <c r="V583" i="5"/>
  <c r="E583" i="5"/>
  <c r="X583" i="5" s="1"/>
  <c r="V584" i="5"/>
  <c r="V585" i="5"/>
  <c r="E585" i="5"/>
  <c r="X585" i="5" s="1"/>
  <c r="V586" i="5"/>
  <c r="V587" i="5"/>
  <c r="V588" i="5"/>
  <c r="E588" i="5"/>
  <c r="X588" i="5" s="1"/>
  <c r="V589" i="5"/>
  <c r="V590" i="5"/>
  <c r="V591" i="5"/>
  <c r="E591" i="5"/>
  <c r="X591" i="5" s="1"/>
  <c r="V592" i="5"/>
  <c r="V593" i="5"/>
  <c r="V594" i="5"/>
  <c r="V595" i="5"/>
  <c r="E595" i="5"/>
  <c r="X595" i="5" s="1"/>
  <c r="V596" i="5"/>
  <c r="E596" i="5"/>
  <c r="X596" i="5" s="1"/>
  <c r="V597" i="5"/>
  <c r="E597" i="5"/>
  <c r="X597" i="5" s="1"/>
  <c r="V598" i="5"/>
  <c r="V599" i="5"/>
  <c r="E599" i="5"/>
  <c r="X599" i="5" s="1"/>
  <c r="V600" i="5"/>
  <c r="V601" i="5"/>
  <c r="E601" i="5"/>
  <c r="X601" i="5" s="1"/>
  <c r="V602" i="5"/>
  <c r="E602" i="5"/>
  <c r="X602" i="5" s="1"/>
  <c r="V603" i="5"/>
  <c r="E603" i="5"/>
  <c r="X603" i="5" s="1"/>
  <c r="V604" i="5"/>
  <c r="V605" i="5"/>
  <c r="E605" i="5"/>
  <c r="X605" i="5" s="1"/>
  <c r="V606" i="5"/>
  <c r="V607" i="5"/>
  <c r="E607" i="5"/>
  <c r="X607" i="5" s="1"/>
  <c r="V608" i="5"/>
  <c r="E608" i="5"/>
  <c r="X608" i="5" s="1"/>
  <c r="V609" i="5"/>
  <c r="E609" i="5"/>
  <c r="X609" i="5" s="1"/>
  <c r="V610" i="5"/>
  <c r="V611" i="5"/>
  <c r="E611" i="5"/>
  <c r="X611" i="5" s="1"/>
  <c r="V612" i="5"/>
  <c r="V613" i="5"/>
  <c r="E613" i="5"/>
  <c r="X613" i="5" s="1"/>
  <c r="V614" i="5"/>
  <c r="V615" i="5"/>
  <c r="E615" i="5"/>
  <c r="X615" i="5" s="1"/>
  <c r="V616" i="5"/>
  <c r="V617" i="5"/>
  <c r="V618" i="5"/>
  <c r="V619" i="5"/>
  <c r="E619" i="5"/>
  <c r="X619" i="5" s="1"/>
  <c r="V620" i="5"/>
  <c r="V621" i="5"/>
  <c r="E621" i="5"/>
  <c r="X621" i="5" s="1"/>
  <c r="V622" i="5"/>
  <c r="V623" i="5"/>
  <c r="E623" i="5"/>
  <c r="X623" i="5" s="1"/>
  <c r="V624" i="5"/>
  <c r="V625" i="5"/>
  <c r="E625" i="5"/>
  <c r="X625" i="5" s="1"/>
  <c r="V626" i="5"/>
  <c r="V627" i="5"/>
  <c r="E627" i="5"/>
  <c r="X627" i="5" s="1"/>
  <c r="V628" i="5"/>
  <c r="V629" i="5"/>
  <c r="V630" i="5"/>
  <c r="V631" i="5"/>
  <c r="E631" i="5"/>
  <c r="X631" i="5" s="1"/>
  <c r="V632" i="5"/>
  <c r="V633" i="5"/>
  <c r="E633" i="5"/>
  <c r="X633" i="5" s="1"/>
  <c r="V634" i="5"/>
  <c r="E634" i="5"/>
  <c r="X634" i="5" s="1"/>
  <c r="V635" i="5"/>
  <c r="E635" i="5"/>
  <c r="X635" i="5" s="1"/>
  <c r="V636" i="5"/>
  <c r="V637" i="5"/>
  <c r="E637" i="5"/>
  <c r="X637" i="5" s="1"/>
  <c r="V638" i="5"/>
  <c r="V639" i="5"/>
  <c r="E639" i="5"/>
  <c r="X639" i="5" s="1"/>
  <c r="V640" i="5"/>
  <c r="E640" i="5"/>
  <c r="X640" i="5" s="1"/>
  <c r="V641" i="5"/>
  <c r="E641" i="5"/>
  <c r="X641" i="5" s="1"/>
  <c r="V642" i="5"/>
  <c r="V643" i="5"/>
  <c r="E643" i="5"/>
  <c r="X643" i="5" s="1"/>
  <c r="V644" i="5"/>
  <c r="V645" i="5"/>
  <c r="E645" i="5"/>
  <c r="X645" i="5" s="1"/>
  <c r="V646" i="5"/>
  <c r="V647" i="5"/>
  <c r="E647" i="5"/>
  <c r="X647" i="5" s="1"/>
  <c r="V648" i="5"/>
  <c r="E648" i="5"/>
  <c r="X648" i="5" s="1"/>
  <c r="V649" i="5"/>
  <c r="V650" i="5"/>
  <c r="E650" i="5"/>
  <c r="X650" i="5" s="1"/>
  <c r="V651" i="5"/>
  <c r="E651" i="5"/>
  <c r="X651" i="5" s="1"/>
  <c r="V652" i="5"/>
  <c r="V653" i="5"/>
  <c r="E653" i="5"/>
  <c r="X653" i="5" s="1"/>
  <c r="V654" i="5"/>
  <c r="V655" i="5"/>
  <c r="E655" i="5"/>
  <c r="X655" i="5" s="1"/>
  <c r="V656" i="5"/>
  <c r="V657" i="5"/>
  <c r="E657" i="5"/>
  <c r="X657" i="5" s="1"/>
  <c r="V658" i="5"/>
  <c r="V659" i="5"/>
  <c r="E659" i="5"/>
  <c r="X659" i="5" s="1"/>
  <c r="V660" i="5"/>
  <c r="V661" i="5"/>
  <c r="V662" i="5"/>
  <c r="V663" i="5"/>
  <c r="E663" i="5"/>
  <c r="X663" i="5" s="1"/>
  <c r="V664" i="5"/>
  <c r="V665" i="5"/>
  <c r="E665" i="5"/>
  <c r="X665" i="5" s="1"/>
  <c r="V666" i="5"/>
  <c r="V667" i="5"/>
  <c r="E667" i="5"/>
  <c r="X667" i="5" s="1"/>
  <c r="V668" i="5"/>
  <c r="V669" i="5"/>
  <c r="E669" i="5"/>
  <c r="X669" i="5" s="1"/>
  <c r="V670" i="5"/>
  <c r="E670" i="5"/>
  <c r="X670" i="5" s="1"/>
  <c r="V671" i="5"/>
  <c r="E671" i="5"/>
  <c r="X671" i="5" s="1"/>
  <c r="V672" i="5"/>
  <c r="V673" i="5"/>
  <c r="E673" i="5"/>
  <c r="X673" i="5" s="1"/>
  <c r="V674" i="5"/>
  <c r="V675" i="5"/>
  <c r="E675" i="5"/>
  <c r="X675" i="5" s="1"/>
  <c r="V676" i="5"/>
  <c r="V677" i="5"/>
  <c r="E677" i="5"/>
  <c r="X677" i="5" s="1"/>
  <c r="V678" i="5"/>
  <c r="V679" i="5"/>
  <c r="E679" i="5"/>
  <c r="X679" i="5" s="1"/>
  <c r="V680" i="5"/>
  <c r="V681" i="5"/>
  <c r="V682" i="5"/>
  <c r="V683" i="5"/>
  <c r="V684" i="5"/>
  <c r="E684" i="5"/>
  <c r="X684" i="5" s="1"/>
  <c r="V685" i="5"/>
  <c r="V686" i="5"/>
  <c r="V687" i="5"/>
  <c r="E687" i="5"/>
  <c r="X687" i="5" s="1"/>
  <c r="V688" i="5"/>
  <c r="E688" i="5"/>
  <c r="X688" i="5" s="1"/>
  <c r="V689" i="5"/>
  <c r="V690" i="5"/>
  <c r="V691" i="5"/>
  <c r="V692" i="5"/>
  <c r="V693" i="5"/>
  <c r="V694" i="5"/>
  <c r="V695" i="5"/>
  <c r="E695" i="5"/>
  <c r="X695" i="5" s="1"/>
  <c r="V696" i="5"/>
  <c r="V697" i="5"/>
  <c r="V698" i="5"/>
  <c r="V699" i="5"/>
  <c r="V700" i="5"/>
  <c r="V701" i="5"/>
  <c r="V702" i="5"/>
  <c r="V703" i="5"/>
  <c r="E703" i="5"/>
  <c r="X703" i="5" s="1"/>
  <c r="V704" i="5"/>
  <c r="V705" i="5"/>
  <c r="V706" i="5"/>
  <c r="E706" i="5"/>
  <c r="X706" i="5" s="1"/>
  <c r="V707" i="5"/>
  <c r="V708" i="5"/>
  <c r="E708" i="5"/>
  <c r="X708" i="5" s="1"/>
  <c r="V709" i="5"/>
  <c r="V710" i="5"/>
  <c r="V711" i="5"/>
  <c r="V712" i="5"/>
  <c r="V713" i="5"/>
  <c r="V714" i="5"/>
  <c r="V715" i="5"/>
  <c r="V716" i="5"/>
  <c r="V717" i="5"/>
  <c r="E717" i="5"/>
  <c r="X717" i="5" s="1"/>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s="1"/>
  <c r="V743" i="5"/>
  <c r="V744" i="5"/>
  <c r="V745" i="5"/>
  <c r="V746" i="5"/>
  <c r="V747" i="5"/>
  <c r="V748" i="5"/>
  <c r="V749" i="5"/>
  <c r="E749" i="5"/>
  <c r="X749" i="5" s="1"/>
  <c r="V750" i="5"/>
  <c r="V751" i="5"/>
  <c r="V752" i="5"/>
  <c r="V753" i="5"/>
  <c r="V754" i="5"/>
  <c r="E754" i="5"/>
  <c r="X754" i="5" s="1"/>
  <c r="V755" i="5"/>
  <c r="V756" i="5"/>
  <c r="V757" i="5"/>
  <c r="V758" i="5"/>
  <c r="V759" i="5"/>
  <c r="V760" i="5"/>
  <c r="V761" i="5"/>
  <c r="V762" i="5"/>
  <c r="E762" i="5"/>
  <c r="X762" i="5" s="1"/>
  <c r="V763" i="5"/>
  <c r="V764" i="5"/>
  <c r="V765" i="5"/>
  <c r="V766" i="5"/>
  <c r="V767" i="5"/>
  <c r="V768" i="5"/>
  <c r="V769" i="5"/>
  <c r="V770" i="5"/>
  <c r="V771" i="5"/>
  <c r="V772" i="5"/>
  <c r="V773" i="5"/>
  <c r="V774" i="5"/>
  <c r="V775" i="5"/>
  <c r="E775" i="5"/>
  <c r="X775" i="5" s="1"/>
  <c r="V776" i="5"/>
  <c r="V777" i="5"/>
  <c r="V778" i="5"/>
  <c r="V779" i="5"/>
  <c r="V780" i="5"/>
  <c r="V781" i="5"/>
  <c r="V782" i="5"/>
  <c r="V783" i="5"/>
  <c r="V784" i="5"/>
  <c r="V785" i="5"/>
  <c r="V786" i="5"/>
  <c r="V787" i="5"/>
  <c r="V788" i="5"/>
  <c r="V789" i="5"/>
  <c r="V790" i="5"/>
  <c r="V791" i="5"/>
  <c r="V792" i="5"/>
  <c r="V793" i="5"/>
  <c r="V794" i="5"/>
  <c r="E794" i="5"/>
  <c r="X794" i="5" s="1"/>
  <c r="V795" i="5"/>
  <c r="E795" i="5"/>
  <c r="X795" i="5" s="1"/>
  <c r="V796" i="5"/>
  <c r="V797" i="5"/>
  <c r="V798" i="5"/>
  <c r="V799" i="5"/>
  <c r="V800" i="5"/>
  <c r="V801" i="5"/>
  <c r="V802" i="5"/>
  <c r="V803" i="5"/>
  <c r="V804" i="5"/>
  <c r="V805" i="5"/>
  <c r="V806" i="5"/>
  <c r="V807" i="5"/>
  <c r="V808" i="5"/>
  <c r="E808" i="5"/>
  <c r="X808" i="5" s="1"/>
  <c r="V809" i="5"/>
  <c r="V810" i="5"/>
  <c r="V811" i="5"/>
  <c r="E811" i="5"/>
  <c r="X811" i="5" s="1"/>
  <c r="V812" i="5"/>
  <c r="V813" i="5"/>
  <c r="V814" i="5"/>
  <c r="V815" i="5"/>
  <c r="V816" i="5"/>
  <c r="V817" i="5"/>
  <c r="E817" i="5"/>
  <c r="X817" i="5" s="1"/>
  <c r="V818" i="5"/>
  <c r="E818" i="5"/>
  <c r="X818" i="5" s="1"/>
  <c r="V819" i="5"/>
  <c r="V820" i="5"/>
  <c r="V821" i="5"/>
  <c r="V822" i="5"/>
  <c r="E822" i="5"/>
  <c r="X822" i="5" s="1"/>
  <c r="V823" i="5"/>
  <c r="E823" i="5"/>
  <c r="X823" i="5" s="1"/>
  <c r="V824" i="5"/>
  <c r="V825" i="5"/>
  <c r="V826" i="5"/>
  <c r="E826" i="5"/>
  <c r="X826" i="5" s="1"/>
  <c r="V827" i="5"/>
  <c r="V828" i="5"/>
  <c r="V829" i="5"/>
  <c r="V830" i="5"/>
  <c r="V831" i="5"/>
  <c r="V832" i="5"/>
  <c r="V833" i="5"/>
  <c r="E833" i="5"/>
  <c r="X833" i="5" s="1"/>
  <c r="V834" i="5"/>
  <c r="V835" i="5"/>
  <c r="V836" i="5"/>
  <c r="E836" i="5"/>
  <c r="X836" i="5" s="1"/>
  <c r="V837" i="5"/>
  <c r="E837" i="5"/>
  <c r="X837" i="5" s="1"/>
  <c r="V838" i="5"/>
  <c r="V839" i="5"/>
  <c r="E839" i="5"/>
  <c r="X839" i="5" s="1"/>
  <c r="V840" i="5"/>
  <c r="E840" i="5"/>
  <c r="X840" i="5" s="1"/>
  <c r="V841" i="5"/>
  <c r="E841" i="5"/>
  <c r="X841" i="5" s="1"/>
  <c r="V842" i="5"/>
  <c r="V843" i="5"/>
  <c r="V844" i="5"/>
  <c r="V845" i="5"/>
  <c r="E845" i="5"/>
  <c r="X845" i="5" s="1"/>
  <c r="V846" i="5"/>
  <c r="V847" i="5"/>
  <c r="E847" i="5"/>
  <c r="X847" i="5" s="1"/>
  <c r="V848" i="5"/>
  <c r="V849" i="5"/>
  <c r="V850" i="5"/>
  <c r="V851" i="5"/>
  <c r="V852" i="5"/>
  <c r="V853" i="5"/>
  <c r="E853" i="5"/>
  <c r="X853" i="5" s="1"/>
  <c r="V854" i="5"/>
  <c r="E854" i="5"/>
  <c r="X854" i="5" s="1"/>
  <c r="V855" i="5"/>
  <c r="V856" i="5"/>
  <c r="V857" i="5"/>
  <c r="V858" i="5"/>
  <c r="E858" i="5"/>
  <c r="X858" i="5" s="1"/>
  <c r="V859" i="5"/>
  <c r="E859" i="5"/>
  <c r="X859" i="5" s="1"/>
  <c r="V860" i="5"/>
  <c r="V861" i="5"/>
  <c r="V862" i="5"/>
  <c r="V863" i="5"/>
  <c r="E863" i="5"/>
  <c r="X863" i="5" s="1"/>
  <c r="V864" i="5"/>
  <c r="V865" i="5"/>
  <c r="V866" i="5"/>
  <c r="E866" i="5"/>
  <c r="X866" i="5" s="1"/>
  <c r="V867" i="5"/>
  <c r="V868" i="5"/>
  <c r="E868" i="5"/>
  <c r="X868" i="5" s="1"/>
  <c r="V869" i="5"/>
  <c r="V870" i="5"/>
  <c r="E870" i="5"/>
  <c r="X870" i="5" s="1"/>
  <c r="V871" i="5"/>
  <c r="E871" i="5"/>
  <c r="X871" i="5" s="1"/>
  <c r="V872" i="5"/>
  <c r="V873" i="5"/>
  <c r="V874" i="5"/>
  <c r="E874" i="5"/>
  <c r="X874" i="5" s="1"/>
  <c r="V875" i="5"/>
  <c r="E875" i="5"/>
  <c r="X875" i="5" s="1"/>
  <c r="V876" i="5"/>
  <c r="V877" i="5"/>
  <c r="V878" i="5"/>
  <c r="V879" i="5"/>
  <c r="E879" i="5"/>
  <c r="X879" i="5" s="1"/>
  <c r="V880" i="5"/>
  <c r="V881" i="5"/>
  <c r="V882" i="5"/>
  <c r="E882" i="5"/>
  <c r="X882" i="5" s="1"/>
  <c r="V883" i="5"/>
  <c r="E883" i="5"/>
  <c r="X883" i="5" s="1"/>
  <c r="V884" i="5"/>
  <c r="E884" i="5"/>
  <c r="X884" i="5" s="1"/>
  <c r="V885" i="5"/>
  <c r="V886" i="5"/>
  <c r="V887" i="5"/>
  <c r="E887" i="5"/>
  <c r="X887" i="5" s="1"/>
  <c r="V888" i="5"/>
  <c r="E888" i="5"/>
  <c r="X888" i="5" s="1"/>
  <c r="V889" i="5"/>
  <c r="V890" i="5"/>
  <c r="V891" i="5"/>
  <c r="V892" i="5"/>
  <c r="E892" i="5"/>
  <c r="X892" i="5" s="1"/>
  <c r="V893" i="5"/>
  <c r="V894" i="5"/>
  <c r="V895" i="5"/>
  <c r="E895" i="5"/>
  <c r="X895" i="5" s="1"/>
  <c r="V896" i="5"/>
  <c r="V897" i="5"/>
  <c r="V898" i="5"/>
  <c r="V899" i="5"/>
  <c r="V900" i="5"/>
  <c r="E900" i="5"/>
  <c r="X900" i="5" s="1"/>
  <c r="V901" i="5"/>
  <c r="V902" i="5"/>
  <c r="V903" i="5"/>
  <c r="V904" i="5"/>
  <c r="V905" i="5"/>
  <c r="V906" i="5"/>
  <c r="V907" i="5"/>
  <c r="E907" i="5"/>
  <c r="X907" i="5" s="1"/>
  <c r="V908" i="5"/>
  <c r="V909" i="5"/>
  <c r="V910" i="5"/>
  <c r="V911" i="5"/>
  <c r="E911" i="5"/>
  <c r="X911" i="5" s="1"/>
  <c r="V912" i="5"/>
  <c r="E912" i="5"/>
  <c r="X912" i="5" s="1"/>
  <c r="V913" i="5"/>
  <c r="V914" i="5"/>
  <c r="E914" i="5"/>
  <c r="X914" i="5" s="1"/>
  <c r="V915" i="5"/>
  <c r="E915" i="5"/>
  <c r="X915" i="5" s="1"/>
  <c r="V916" i="5"/>
  <c r="E916" i="5"/>
  <c r="X916" i="5" s="1"/>
  <c r="V917" i="5"/>
  <c r="V918" i="5"/>
  <c r="E918" i="5"/>
  <c r="X918" i="5" s="1"/>
  <c r="V919" i="5"/>
  <c r="V920" i="5"/>
  <c r="V921" i="5"/>
  <c r="V922" i="5"/>
  <c r="V923" i="5"/>
  <c r="E923" i="5"/>
  <c r="X923" i="5" s="1"/>
  <c r="V924" i="5"/>
  <c r="V925" i="5"/>
  <c r="V926" i="5"/>
  <c r="V927" i="5"/>
  <c r="E927" i="5"/>
  <c r="X927" i="5" s="1"/>
  <c r="V928" i="5"/>
  <c r="E928" i="5"/>
  <c r="X928" i="5" s="1"/>
  <c r="V929" i="5"/>
  <c r="V930" i="5"/>
  <c r="E930" i="5"/>
  <c r="X930" i="5" s="1"/>
  <c r="V931" i="5"/>
  <c r="E931" i="5"/>
  <c r="X931" i="5" s="1"/>
  <c r="V932" i="5"/>
  <c r="E932" i="5"/>
  <c r="X932" i="5" s="1"/>
  <c r="V933" i="5"/>
  <c r="V934" i="5"/>
  <c r="V935" i="5"/>
  <c r="V936" i="5"/>
  <c r="V937" i="5"/>
  <c r="V938" i="5"/>
  <c r="V939" i="5"/>
  <c r="V940" i="5"/>
  <c r="V941" i="5"/>
  <c r="V942" i="5"/>
  <c r="V943" i="5"/>
  <c r="V944" i="5"/>
  <c r="V945" i="5"/>
  <c r="V946" i="5"/>
  <c r="V947" i="5"/>
  <c r="E947" i="5"/>
  <c r="X947" i="5" s="1"/>
  <c r="V948" i="5"/>
  <c r="V949" i="5"/>
  <c r="V950" i="5"/>
  <c r="V951" i="5"/>
  <c r="V952" i="5"/>
  <c r="E952" i="5"/>
  <c r="X952" i="5" s="1"/>
  <c r="V953" i="5"/>
  <c r="V954" i="5"/>
  <c r="V955" i="5"/>
  <c r="V956" i="5"/>
  <c r="E956" i="5"/>
  <c r="X956" i="5" s="1"/>
  <c r="V957" i="5"/>
  <c r="V958" i="5"/>
  <c r="V959" i="5"/>
  <c r="V960" i="5"/>
  <c r="E960" i="5"/>
  <c r="X960" i="5" s="1"/>
  <c r="V961" i="5"/>
  <c r="V962" i="5"/>
  <c r="V963" i="5"/>
  <c r="V964" i="5"/>
  <c r="E964" i="5"/>
  <c r="X964" i="5" s="1"/>
  <c r="V965" i="5"/>
  <c r="V966" i="5"/>
  <c r="V967" i="5"/>
  <c r="V968" i="5"/>
  <c r="E968" i="5"/>
  <c r="X968" i="5" s="1"/>
  <c r="V969" i="5"/>
  <c r="V970" i="5"/>
  <c r="E970" i="5"/>
  <c r="X970" i="5" s="1"/>
  <c r="V971" i="5"/>
  <c r="V972" i="5"/>
  <c r="E972" i="5"/>
  <c r="X972" i="5" s="1"/>
  <c r="V973" i="5"/>
  <c r="V974" i="5"/>
  <c r="V975" i="5"/>
  <c r="V976" i="5"/>
  <c r="E976" i="5"/>
  <c r="X976" i="5" s="1"/>
  <c r="V977" i="5"/>
  <c r="V978" i="5"/>
  <c r="V979" i="5"/>
  <c r="E979" i="5"/>
  <c r="X979" i="5" s="1"/>
  <c r="V980" i="5"/>
  <c r="E980" i="5"/>
  <c r="X980" i="5" s="1"/>
  <c r="V981" i="5"/>
  <c r="V982" i="5"/>
  <c r="V983" i="5"/>
  <c r="E983" i="5"/>
  <c r="X983" i="5" s="1"/>
  <c r="V984" i="5"/>
  <c r="E984" i="5"/>
  <c r="X984" i="5" s="1"/>
  <c r="V985" i="5"/>
  <c r="E985" i="5"/>
  <c r="X985" i="5" s="1"/>
  <c r="V986" i="5"/>
  <c r="E986" i="5"/>
  <c r="X986" i="5" s="1"/>
  <c r="V987" i="5"/>
  <c r="E987" i="5"/>
  <c r="X987" i="5" s="1"/>
  <c r="V988" i="5"/>
  <c r="E988" i="5"/>
  <c r="X988" i="5" s="1"/>
  <c r="V989" i="5"/>
  <c r="E989" i="5"/>
  <c r="X989" i="5" s="1"/>
  <c r="V990" i="5"/>
  <c r="V991" i="5"/>
  <c r="V992" i="5"/>
  <c r="E992" i="5"/>
  <c r="X992" i="5" s="1"/>
  <c r="V993" i="5"/>
  <c r="V994" i="5"/>
  <c r="V995" i="5"/>
  <c r="V996" i="5"/>
  <c r="E996" i="5"/>
  <c r="X996" i="5" s="1"/>
  <c r="V997" i="5"/>
  <c r="V998" i="5"/>
  <c r="V999" i="5"/>
  <c r="V1000" i="5"/>
  <c r="V1001" i="5"/>
  <c r="V1002" i="5"/>
  <c r="V1003" i="5"/>
  <c r="E1003" i="5"/>
  <c r="X1003" i="5" s="1"/>
  <c r="V1004" i="5"/>
  <c r="E1004" i="5"/>
  <c r="X1004" i="5" s="1"/>
  <c r="V1005" i="5"/>
  <c r="V1006" i="5"/>
  <c r="V1007" i="5"/>
  <c r="V1008" i="5"/>
  <c r="E1008" i="5"/>
  <c r="X1008" i="5" s="1"/>
  <c r="V1009" i="5"/>
  <c r="V1010" i="5"/>
  <c r="V1011" i="5"/>
  <c r="V1012" i="5"/>
  <c r="E1012" i="5"/>
  <c r="X1012" i="5" s="1"/>
  <c r="V1013" i="5"/>
  <c r="V1014" i="5"/>
  <c r="V1015" i="5"/>
  <c r="E1015" i="5"/>
  <c r="X1015" i="5" s="1"/>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G10" i="6" s="1"/>
  <c r="H10" i="6" s="1"/>
  <c r="D10" i="6" s="1"/>
  <c r="B9" i="6"/>
  <c r="G9" i="6" s="1"/>
  <c r="H9" i="6" s="1"/>
  <c r="D9" i="6" s="1"/>
  <c r="B63" i="6"/>
  <c r="G63" i="6" s="1"/>
  <c r="B62" i="6"/>
  <c r="G62" i="6"/>
  <c r="B60" i="6"/>
  <c r="G60" i="6"/>
  <c r="B59" i="6"/>
  <c r="G59" i="6" s="1"/>
  <c r="B58" i="6"/>
  <c r="G58" i="6"/>
  <c r="B57" i="6"/>
  <c r="G57" i="6"/>
  <c r="B56" i="6"/>
  <c r="G56" i="6" s="1"/>
  <c r="B55" i="6"/>
  <c r="G55" i="6"/>
  <c r="B54" i="6"/>
  <c r="G54" i="6" s="1"/>
  <c r="B17" i="6"/>
  <c r="G17" i="6" s="1"/>
  <c r="H17" i="6" s="1"/>
  <c r="B16" i="6"/>
  <c r="B21" i="6" s="1"/>
  <c r="B15" i="6"/>
  <c r="F20" i="6" s="1"/>
  <c r="B14" i="6"/>
  <c r="G14" i="6" s="1"/>
  <c r="H14" i="6" s="1"/>
  <c r="H13" i="6"/>
  <c r="B12" i="6"/>
  <c r="G12" i="6" s="1"/>
  <c r="H12" i="6" s="1"/>
  <c r="D12" i="6" s="1"/>
  <c r="B11" i="6"/>
  <c r="G11" i="6" s="1"/>
  <c r="H11" i="6" s="1"/>
  <c r="D11" i="6" s="1"/>
  <c r="B8" i="6"/>
  <c r="G8" i="6" s="1"/>
  <c r="H8" i="6" s="1"/>
  <c r="D8" i="6" s="1"/>
  <c r="B7" i="6"/>
  <c r="G7" i="6" s="1"/>
  <c r="H7" i="6" s="1"/>
  <c r="D7" i="6" s="1"/>
  <c r="B6" i="6"/>
  <c r="G6" i="6"/>
  <c r="B5" i="6"/>
  <c r="G5" i="6" s="1"/>
  <c r="H5" i="6" s="1"/>
  <c r="D5" i="6" s="1"/>
  <c r="B4" i="6"/>
  <c r="G4" i="6" s="1"/>
  <c r="H4" i="6" s="1"/>
  <c r="D4" i="6" s="1"/>
  <c r="S2492" i="5"/>
  <c r="B90" i="4"/>
  <c r="H67" i="4"/>
  <c r="P47" i="4"/>
  <c r="P46" i="4"/>
  <c r="P45" i="4"/>
  <c r="P44" i="4"/>
  <c r="P43" i="4"/>
  <c r="Q43" i="4" s="1"/>
  <c r="P41" i="4"/>
  <c r="P40" i="4"/>
  <c r="B40" i="4" s="1"/>
  <c r="P39" i="4"/>
  <c r="P38" i="4"/>
  <c r="P37" i="4"/>
  <c r="Q37" i="4" s="1"/>
  <c r="P35" i="4"/>
  <c r="P34" i="4"/>
  <c r="P33" i="4"/>
  <c r="P32" i="4"/>
  <c r="P31" i="4"/>
  <c r="Q31" i="4" s="1"/>
  <c r="P29" i="4"/>
  <c r="P28" i="4"/>
  <c r="B28" i="4" s="1"/>
  <c r="B34" i="4" s="1"/>
  <c r="A21" i="6" s="1"/>
  <c r="P27" i="4"/>
  <c r="P26" i="4"/>
  <c r="B26" i="4" s="1"/>
  <c r="D11" i="4"/>
  <c r="A5" i="4"/>
  <c r="Q4" i="5"/>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22" i="6"/>
  <c r="B22" i="6"/>
  <c r="F27" i="6"/>
  <c r="F64" i="6"/>
  <c r="G16" i="6"/>
  <c r="H16" i="6" s="1"/>
  <c r="B19" i="6"/>
  <c r="A38" i="2"/>
  <c r="J4" i="5"/>
  <c r="B41" i="4"/>
  <c r="A27" i="6" s="1"/>
  <c r="A55" i="2"/>
  <c r="A73" i="2"/>
  <c r="B9" i="3"/>
  <c r="A3" i="2"/>
  <c r="A20" i="2"/>
  <c r="B17" i="3"/>
  <c r="B29" i="4"/>
  <c r="B35" i="4" s="1"/>
  <c r="A22" i="6" s="1"/>
  <c r="B25" i="3"/>
  <c r="C20" i="3"/>
  <c r="A75" i="2"/>
  <c r="C25" i="3"/>
  <c r="N4" i="5"/>
  <c r="A43" i="2"/>
  <c r="C3" i="3"/>
  <c r="C19" i="3"/>
  <c r="P4" i="5"/>
  <c r="A45" i="2"/>
  <c r="C4" i="3"/>
  <c r="A12" i="2"/>
  <c r="A29" i="2"/>
  <c r="A46" i="2"/>
  <c r="A63" i="2"/>
  <c r="B5" i="3"/>
  <c r="B13" i="3"/>
  <c r="B21" i="3"/>
  <c r="B29" i="3"/>
  <c r="B9" i="4"/>
  <c r="A5" i="6" s="1"/>
  <c r="B39" i="4"/>
  <c r="B57" i="4" s="1"/>
  <c r="A40"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31" i="4" s="1"/>
  <c r="A17" i="2"/>
  <c r="A34" i="2"/>
  <c r="A52" i="2"/>
  <c r="A70" i="2"/>
  <c r="C7" i="3"/>
  <c r="C15" i="3"/>
  <c r="C23" i="3"/>
  <c r="C31" i="3"/>
  <c r="B15" i="4"/>
  <c r="A7"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62" i="4" s="1"/>
  <c r="A44"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61" i="4" s="1"/>
  <c r="B44" i="4"/>
  <c r="A29" i="6" s="1"/>
  <c r="A4" i="5"/>
  <c r="I4" i="5"/>
  <c r="I14" i="6"/>
  <c r="I15" i="6"/>
  <c r="I16" i="6"/>
  <c r="I17" i="6"/>
  <c r="J24" i="6"/>
  <c r="I25" i="6"/>
  <c r="J36" i="6"/>
  <c r="I37" i="6"/>
  <c r="J44" i="6"/>
  <c r="I45" i="6"/>
  <c r="J52" i="6"/>
  <c r="J62" i="6"/>
  <c r="I63"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B32" i="6"/>
  <c r="G32" i="6" s="1"/>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B52" i="6"/>
  <c r="G52" i="6"/>
  <c r="B37" i="6"/>
  <c r="G37" i="6" s="1"/>
  <c r="H37" i="6" s="1"/>
  <c r="D37" i="6" s="1"/>
  <c r="B42" i="6"/>
  <c r="G42" i="6"/>
  <c r="B39" i="6"/>
  <c r="G39" i="6" s="1"/>
  <c r="F24" i="6"/>
  <c r="B44" i="6"/>
  <c r="G44" i="6" s="1"/>
  <c r="B49" i="6"/>
  <c r="G49" i="6" s="1"/>
  <c r="B34" i="6"/>
  <c r="G34" i="6" s="1"/>
  <c r="B29" i="6"/>
  <c r="G29" i="6" s="1"/>
  <c r="B24" i="6"/>
  <c r="G24" i="6" s="1"/>
  <c r="G19" i="6"/>
  <c r="G22" i="6"/>
  <c r="H22" i="6" s="1"/>
  <c r="D22" i="6" s="1"/>
  <c r="B47" i="6"/>
  <c r="G47" i="6" s="1"/>
  <c r="H47" i="6" s="1"/>
  <c r="D47" i="6" s="1"/>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B27" i="6"/>
  <c r="G27" i="6" s="1"/>
  <c r="H27" i="6" s="1"/>
  <c r="D27" i="6" s="1"/>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F42" i="6"/>
  <c r="H42" i="6" s="1"/>
  <c r="D42" i="6" s="1"/>
  <c r="F68" i="6"/>
  <c r="F32" i="6"/>
  <c r="H32" i="6" s="1"/>
  <c r="D32" i="6" s="1"/>
  <c r="F52" i="6"/>
  <c r="H52" i="6"/>
  <c r="D52" i="6" s="1"/>
  <c r="F47" i="6"/>
  <c r="F37"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H984" i="5"/>
  <c r="F984" i="5"/>
  <c r="R984" i="5"/>
  <c r="J984" i="5"/>
  <c r="I984" i="5"/>
  <c r="F44" i="6"/>
  <c r="F34" i="6"/>
  <c r="F39" i="6"/>
  <c r="F65" i="6"/>
  <c r="B2" i="6" s="1"/>
  <c r="F49" i="6"/>
  <c r="F29" i="6"/>
  <c r="I27" i="5"/>
  <c r="E27" i="5"/>
  <c r="X27" i="5" s="1"/>
  <c r="F43" i="5"/>
  <c r="E43" i="5"/>
  <c r="X43" i="5" s="1"/>
  <c r="H87" i="5"/>
  <c r="E87" i="5"/>
  <c r="X87" i="5" s="1"/>
  <c r="F103" i="5"/>
  <c r="E103" i="5"/>
  <c r="X103" i="5" s="1"/>
  <c r="I175" i="5"/>
  <c r="E175" i="5"/>
  <c r="X175" i="5" s="1"/>
  <c r="I19" i="5"/>
  <c r="E19" i="5"/>
  <c r="X19" i="5" s="1"/>
  <c r="H115" i="5"/>
  <c r="E115" i="5"/>
  <c r="X115" i="5" s="1"/>
  <c r="AB83" i="5"/>
  <c r="H814" i="5"/>
  <c r="E814" i="5"/>
  <c r="X814" i="5" s="1"/>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s="1"/>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s="1"/>
  <c r="R265" i="5"/>
  <c r="E265" i="5"/>
  <c r="X265" i="5" s="1"/>
  <c r="I314" i="5"/>
  <c r="E314" i="5"/>
  <c r="X314" i="5" s="1"/>
  <c r="AB95" i="5"/>
  <c r="AB464" i="5"/>
  <c r="AB837" i="5"/>
  <c r="AB874" i="5"/>
  <c r="AB966" i="5"/>
  <c r="I297" i="5"/>
  <c r="E297" i="5"/>
  <c r="X297" i="5" s="1"/>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V209" i="5"/>
  <c r="G209" i="5"/>
  <c r="R379" i="5"/>
  <c r="E379" i="5"/>
  <c r="X379" i="5" s="1"/>
  <c r="H423" i="5"/>
  <c r="E423" i="5"/>
  <c r="X423" i="5" s="1"/>
  <c r="X36" i="5"/>
  <c r="X101" i="5"/>
  <c r="X531" i="5"/>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H18" i="5"/>
  <c r="F18" i="5"/>
  <c r="J18"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s="1"/>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s="1"/>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s="1"/>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F383" i="5"/>
  <c r="I383" i="5"/>
  <c r="H383" i="5"/>
  <c r="J383" i="5"/>
  <c r="R383" i="5"/>
  <c r="E383" i="5"/>
  <c r="X383" i="5" s="1"/>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AB10" i="5"/>
  <c r="S10" i="5"/>
  <c r="S11" i="5"/>
  <c r="AB11" i="5"/>
  <c r="AB12" i="5"/>
  <c r="S12" i="5"/>
  <c r="S13" i="5"/>
  <c r="AB13" i="5"/>
  <c r="S14" i="5"/>
  <c r="AB14" i="5"/>
  <c r="AB15" i="5"/>
  <c r="S15" i="5"/>
  <c r="AB16" i="5"/>
  <c r="S16" i="5"/>
  <c r="AB17" i="5"/>
  <c r="S17" i="5"/>
  <c r="AB18" i="5"/>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F2251" i="5"/>
  <c r="R2251" i="5"/>
  <c r="H2251" i="5"/>
  <c r="I2251" i="5"/>
  <c r="J2251" i="5"/>
  <c r="E2251" i="5"/>
  <c r="X2251" i="5" s="1"/>
  <c r="V2252" i="5"/>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AB2289" i="5"/>
  <c r="V2289" i="5"/>
  <c r="V2290" i="5"/>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AB2297" i="5"/>
  <c r="V2298" i="5"/>
  <c r="AB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AB2317" i="5"/>
  <c r="R2318" i="5"/>
  <c r="G2318" i="5"/>
  <c r="H2318" i="5"/>
  <c r="F2318" i="5"/>
  <c r="J2318" i="5"/>
  <c r="I2318" i="5"/>
  <c r="E2318" i="5"/>
  <c r="X2318" i="5" s="1"/>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F2347" i="5"/>
  <c r="G2347" i="5"/>
  <c r="I2347" i="5"/>
  <c r="R2347" i="5"/>
  <c r="H2347" i="5"/>
  <c r="J2347" i="5"/>
  <c r="E2347" i="5"/>
  <c r="X2347"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AB2363" i="5"/>
  <c r="V2363" i="5"/>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AB2379" i="5"/>
  <c r="G2380" i="5"/>
  <c r="J2380" i="5"/>
  <c r="F2380" i="5"/>
  <c r="R2380" i="5"/>
  <c r="I2380" i="5"/>
  <c r="H2380" i="5"/>
  <c r="E2380" i="5"/>
  <c r="X2380" i="5" s="1"/>
  <c r="V2381" i="5"/>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AB2388" i="5"/>
  <c r="V2389" i="5"/>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G2394" i="5"/>
  <c r="H2394" i="5"/>
  <c r="I2394" i="5"/>
  <c r="J2394" i="5"/>
  <c r="R2394" i="5"/>
  <c r="F2394" i="5"/>
  <c r="E2394" i="5"/>
  <c r="X2394" i="5" s="1"/>
  <c r="V2395" i="5"/>
  <c r="AB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G2400" i="5"/>
  <c r="F2400" i="5"/>
  <c r="H2400" i="5"/>
  <c r="I2400" i="5"/>
  <c r="J2400" i="5"/>
  <c r="R2400" i="5"/>
  <c r="E2400" i="5"/>
  <c r="X2400" i="5" s="1"/>
  <c r="AB2401" i="5"/>
  <c r="V2401" i="5"/>
  <c r="AB2402" i="5"/>
  <c r="V2402" i="5"/>
  <c r="R2403" i="5"/>
  <c r="G2403" i="5"/>
  <c r="J2403" i="5"/>
  <c r="I2403" i="5"/>
  <c r="F2403" i="5"/>
  <c r="H2403" i="5"/>
  <c r="E2403" i="5"/>
  <c r="X2403" i="5" s="1"/>
  <c r="R2404" i="5"/>
  <c r="H2404" i="5"/>
  <c r="J2404" i="5"/>
  <c r="G2404" i="5"/>
  <c r="I2404" i="5"/>
  <c r="F2404" i="5"/>
  <c r="E2404" i="5"/>
  <c r="X2404" i="5" s="1"/>
  <c r="AB2405" i="5"/>
  <c r="V2405" i="5"/>
  <c r="AB2406" i="5"/>
  <c r="V2406" i="5"/>
  <c r="I2407" i="5"/>
  <c r="J2407" i="5"/>
  <c r="F2407" i="5"/>
  <c r="G2407" i="5"/>
  <c r="R2407" i="5"/>
  <c r="H2407" i="5"/>
  <c r="E2407" i="5"/>
  <c r="X2407" i="5" s="1"/>
  <c r="G2408" i="5"/>
  <c r="F2408" i="5"/>
  <c r="H2408" i="5"/>
  <c r="I2408" i="5"/>
  <c r="J2408" i="5"/>
  <c r="R2408" i="5"/>
  <c r="E2408" i="5"/>
  <c r="X2408" i="5" s="1"/>
  <c r="AB2409" i="5"/>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J2414" i="5"/>
  <c r="I2414" i="5"/>
  <c r="G2414" i="5"/>
  <c r="R2414" i="5"/>
  <c r="H2414" i="5"/>
  <c r="F2414" i="5"/>
  <c r="E2414" i="5"/>
  <c r="X2414" i="5" s="1"/>
  <c r="G2415" i="5"/>
  <c r="J2415" i="5"/>
  <c r="R2415" i="5"/>
  <c r="F2415" i="5"/>
  <c r="H2415" i="5"/>
  <c r="I2415" i="5"/>
  <c r="E2415" i="5"/>
  <c r="X2415" i="5" s="1"/>
  <c r="J2416" i="5"/>
  <c r="F2416" i="5"/>
  <c r="R2416" i="5"/>
  <c r="H2416" i="5"/>
  <c r="I2416" i="5"/>
  <c r="G2416" i="5"/>
  <c r="E2416" i="5"/>
  <c r="X2416" i="5" s="1"/>
  <c r="V2417" i="5"/>
  <c r="AB2417" i="5"/>
  <c r="AB2418" i="5"/>
  <c r="V2418" i="5"/>
  <c r="F2419" i="5"/>
  <c r="G2419" i="5"/>
  <c r="I2419" i="5"/>
  <c r="J2419" i="5"/>
  <c r="H2419" i="5"/>
  <c r="R2419" i="5"/>
  <c r="E2419" i="5"/>
  <c r="X2419" i="5" s="1"/>
  <c r="G2420" i="5"/>
  <c r="F2420" i="5"/>
  <c r="H2420" i="5"/>
  <c r="I2420" i="5"/>
  <c r="J2420" i="5"/>
  <c r="R2420" i="5"/>
  <c r="E2420" i="5"/>
  <c r="X2420" i="5" s="1"/>
  <c r="AB2421" i="5"/>
  <c r="V2421" i="5"/>
  <c r="AB2422" i="5"/>
  <c r="V2422" i="5"/>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AB2440" i="5"/>
  <c r="V2440" i="5"/>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AB2450" i="5"/>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G2454" i="5"/>
  <c r="H2454" i="5"/>
  <c r="F2454" i="5"/>
  <c r="R2454" i="5"/>
  <c r="E2454" i="5"/>
  <c r="X2454" i="5" s="1"/>
  <c r="I2455" i="5"/>
  <c r="G2455" i="5"/>
  <c r="H2455" i="5"/>
  <c r="J2455" i="5"/>
  <c r="F2455" i="5"/>
  <c r="R2455" i="5"/>
  <c r="E2455" i="5"/>
  <c r="X2455" i="5" s="1"/>
  <c r="V2456" i="5"/>
  <c r="AB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4" i="5"/>
  <c r="R2464" i="5"/>
  <c r="H2464" i="5"/>
  <c r="F2464" i="5"/>
  <c r="I2464" i="5"/>
  <c r="J2464" i="5"/>
  <c r="E2464" i="5"/>
  <c r="X2464" i="5" s="1"/>
  <c r="AB2465" i="5"/>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H10" i="5"/>
  <c r="I10" i="5"/>
  <c r="F10" i="5"/>
  <c r="R10" i="5"/>
  <c r="J10" i="5"/>
  <c r="F11" i="5"/>
  <c r="J11" i="5"/>
  <c r="R11" i="5"/>
  <c r="H11" i="5"/>
  <c r="I11" i="5"/>
  <c r="R12" i="5"/>
  <c r="J12" i="5"/>
  <c r="I12" i="5"/>
  <c r="H12" i="5"/>
  <c r="F12" i="5"/>
  <c r="F13" i="5"/>
  <c r="H13" i="5"/>
  <c r="R13" i="5"/>
  <c r="J13" i="5"/>
  <c r="I13" i="5"/>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s="1"/>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s="1"/>
  <c r="I61" i="5"/>
  <c r="R61" i="5"/>
  <c r="I62" i="5"/>
  <c r="R62" i="5"/>
  <c r="E62" i="5"/>
  <c r="X62" i="5" s="1"/>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s="1"/>
  <c r="I79" i="5"/>
  <c r="R79" i="5"/>
  <c r="J79" i="5"/>
  <c r="F79" i="5"/>
  <c r="H79" i="5"/>
  <c r="I81" i="5"/>
  <c r="R81" i="5"/>
  <c r="H82" i="5"/>
  <c r="I82" i="5"/>
  <c r="R82" i="5"/>
  <c r="F83" i="5"/>
  <c r="I83" i="5"/>
  <c r="J83" i="5"/>
  <c r="H83" i="5"/>
  <c r="R83" i="5"/>
  <c r="R85" i="5"/>
  <c r="I85" i="5"/>
  <c r="I86" i="5"/>
  <c r="H86" i="5"/>
  <c r="R86" i="5"/>
  <c r="R89" i="5"/>
  <c r="I89" i="5"/>
  <c r="R90" i="5"/>
  <c r="H90" i="5"/>
  <c r="I90" i="5"/>
  <c r="E92" i="5"/>
  <c r="X92" i="5" s="1"/>
  <c r="R92" i="5"/>
  <c r="I93" i="5"/>
  <c r="R93" i="5"/>
  <c r="E93" i="5"/>
  <c r="X93" i="5" s="1"/>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s="1"/>
  <c r="F109" i="5"/>
  <c r="R109" i="5"/>
  <c r="H110" i="5"/>
  <c r="I110" i="5"/>
  <c r="I111" i="5"/>
  <c r="J111" i="5"/>
  <c r="F111" i="5"/>
  <c r="R111" i="5"/>
  <c r="H111" i="5"/>
  <c r="F112" i="5"/>
  <c r="R112" i="5"/>
  <c r="J112" i="5"/>
  <c r="H112" i="5"/>
  <c r="I112" i="5"/>
  <c r="R113" i="5"/>
  <c r="F113" i="5"/>
  <c r="I118" i="5"/>
  <c r="E118" i="5"/>
  <c r="X118" i="5" s="1"/>
  <c r="F119" i="5"/>
  <c r="H119" i="5"/>
  <c r="I119" i="5"/>
  <c r="J119" i="5"/>
  <c r="R119" i="5"/>
  <c r="F121" i="5"/>
  <c r="R121" i="5"/>
  <c r="E121" i="5"/>
  <c r="X121" i="5" s="1"/>
  <c r="I122" i="5"/>
  <c r="E122" i="5"/>
  <c r="X122" i="5" s="1"/>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s="1"/>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s="1"/>
  <c r="F153" i="5"/>
  <c r="R153" i="5"/>
  <c r="E153" i="5"/>
  <c r="X153" i="5" s="1"/>
  <c r="H155" i="5"/>
  <c r="R155" i="5"/>
  <c r="J155" i="5"/>
  <c r="I155" i="5"/>
  <c r="F155" i="5"/>
  <c r="H158" i="5"/>
  <c r="I158" i="5"/>
  <c r="H159" i="5"/>
  <c r="R159" i="5"/>
  <c r="J159" i="5"/>
  <c r="I159" i="5"/>
  <c r="F159" i="5"/>
  <c r="R161" i="5"/>
  <c r="E161" i="5"/>
  <c r="X161" i="5" s="1"/>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s="1"/>
  <c r="H169" i="5"/>
  <c r="I169" i="5"/>
  <c r="I170" i="5"/>
  <c r="E170" i="5"/>
  <c r="X170" i="5" s="1"/>
  <c r="I171" i="5"/>
  <c r="H171" i="5"/>
  <c r="F171" i="5"/>
  <c r="R171" i="5"/>
  <c r="J171" i="5"/>
  <c r="F173" i="5"/>
  <c r="R173" i="5"/>
  <c r="I174" i="5"/>
  <c r="H174" i="5"/>
  <c r="F177" i="5"/>
  <c r="R177" i="5"/>
  <c r="J179" i="5"/>
  <c r="H179" i="5"/>
  <c r="F179" i="5"/>
  <c r="R179" i="5"/>
  <c r="I179" i="5"/>
  <c r="I182" i="5"/>
  <c r="E182" i="5"/>
  <c r="X182" i="5" s="1"/>
  <c r="I183" i="5"/>
  <c r="J183" i="5"/>
  <c r="F183" i="5"/>
  <c r="H183" i="5"/>
  <c r="R183" i="5"/>
  <c r="F185" i="5"/>
  <c r="R185" i="5"/>
  <c r="J187" i="5"/>
  <c r="I187" i="5"/>
  <c r="R187" i="5"/>
  <c r="F187" i="5"/>
  <c r="H187" i="5"/>
  <c r="E190" i="5"/>
  <c r="X190" i="5" s="1"/>
  <c r="I190" i="5"/>
  <c r="H190" i="5"/>
  <c r="F191" i="5"/>
  <c r="E191" i="5"/>
  <c r="X191" i="5" s="1"/>
  <c r="F193" i="5"/>
  <c r="E193" i="5"/>
  <c r="X193" i="5" s="1"/>
  <c r="R193" i="5"/>
  <c r="I194" i="5"/>
  <c r="E194" i="5"/>
  <c r="X194" i="5" s="1"/>
  <c r="E195" i="5"/>
  <c r="X195" i="5" s="1"/>
  <c r="H195" i="5"/>
  <c r="F195" i="5"/>
  <c r="R195" i="5"/>
  <c r="I195" i="5"/>
  <c r="J195" i="5"/>
  <c r="R197" i="5"/>
  <c r="F197" i="5"/>
  <c r="E197" i="5"/>
  <c r="X197" i="5" s="1"/>
  <c r="I198" i="5"/>
  <c r="J198" i="5"/>
  <c r="H198" i="5"/>
  <c r="R198" i="5"/>
  <c r="E198" i="5"/>
  <c r="X198" i="5" s="1"/>
  <c r="F198" i="5"/>
  <c r="F199" i="5"/>
  <c r="I199" i="5"/>
  <c r="J199" i="5"/>
  <c r="R199" i="5"/>
  <c r="H199" i="5"/>
  <c r="E199" i="5"/>
  <c r="X199" i="5" s="1"/>
  <c r="J201" i="5"/>
  <c r="R201" i="5"/>
  <c r="J203" i="5"/>
  <c r="I203" i="5"/>
  <c r="F203" i="5"/>
  <c r="R203" i="5"/>
  <c r="H203" i="5"/>
  <c r="F205" i="5"/>
  <c r="R205" i="5"/>
  <c r="I212" i="5"/>
  <c r="E212" i="5"/>
  <c r="X212" i="5" s="1"/>
  <c r="F212" i="5"/>
  <c r="R212" i="5"/>
  <c r="H212" i="5"/>
  <c r="J212" i="5"/>
  <c r="F213" i="5"/>
  <c r="E213" i="5"/>
  <c r="X213" i="5" s="1"/>
  <c r="H214" i="5"/>
  <c r="E214" i="5"/>
  <c r="X214" i="5" s="1"/>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s="1"/>
  <c r="I259" i="5"/>
  <c r="J259" i="5"/>
  <c r="H259" i="5"/>
  <c r="R259" i="5"/>
  <c r="F259" i="5"/>
  <c r="E261" i="5"/>
  <c r="X261" i="5" s="1"/>
  <c r="I261" i="5"/>
  <c r="H261" i="5"/>
  <c r="J261" i="5"/>
  <c r="J262" i="5"/>
  <c r="E262" i="5"/>
  <c r="X262" i="5" s="1"/>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s="1"/>
  <c r="J275" i="5"/>
  <c r="R275" i="5"/>
  <c r="H275" i="5"/>
  <c r="H283" i="5"/>
  <c r="J283" i="5"/>
  <c r="R283" i="5"/>
  <c r="F283" i="5"/>
  <c r="I283" i="5"/>
  <c r="F285" i="5"/>
  <c r="H285" i="5"/>
  <c r="R285" i="5"/>
  <c r="J285" i="5"/>
  <c r="I28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E691" i="5"/>
  <c r="X691" i="5" s="1"/>
  <c r="H691" i="5"/>
  <c r="F691" i="5"/>
  <c r="R691" i="5"/>
  <c r="I691" i="5"/>
  <c r="J691" i="5"/>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J711" i="5"/>
  <c r="H711" i="5"/>
  <c r="R711" i="5"/>
  <c r="I711" i="5"/>
  <c r="F711" i="5"/>
  <c r="E711" i="5"/>
  <c r="X711" i="5" s="1"/>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R719" i="5"/>
  <c r="F719" i="5"/>
  <c r="I719" i="5"/>
  <c r="H719" i="5"/>
  <c r="E719" i="5"/>
  <c r="X719" i="5" s="1"/>
  <c r="J719"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s="1"/>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R925" i="5"/>
  <c r="E925" i="5"/>
  <c r="X925" i="5" s="1"/>
  <c r="F925" i="5"/>
  <c r="H925" i="5"/>
  <c r="I925" i="5"/>
  <c r="J925" i="5"/>
  <c r="E926" i="5"/>
  <c r="X926" i="5" s="1"/>
  <c r="I926" i="5"/>
  <c r="J926" i="5"/>
  <c r="F926" i="5"/>
  <c r="R926" i="5"/>
  <c r="H926" i="5"/>
  <c r="R929" i="5"/>
  <c r="H929" i="5"/>
  <c r="J929" i="5"/>
  <c r="I929" i="5"/>
  <c r="E929" i="5"/>
  <c r="X929" i="5" s="1"/>
  <c r="F929"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s="1"/>
  <c r="I943" i="5"/>
  <c r="R943" i="5"/>
  <c r="E943" i="5"/>
  <c r="X943" i="5" s="1"/>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R957" i="5"/>
  <c r="J957" i="5"/>
  <c r="E957" i="5"/>
  <c r="X957" i="5" s="1"/>
  <c r="F957" i="5"/>
  <c r="I957" i="5"/>
  <c r="H957"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A17" i="6"/>
  <c r="E209" i="5"/>
  <c r="X209" i="5" s="1"/>
  <c r="J209" i="5"/>
  <c r="R209" i="5"/>
  <c r="F209" i="5"/>
  <c r="H209" i="5"/>
  <c r="I209" i="5"/>
  <c r="G1040" i="5"/>
  <c r="J1040" i="5"/>
  <c r="I1040" i="5"/>
  <c r="R1040" i="5"/>
  <c r="F1040" i="5"/>
  <c r="H1040" i="5"/>
  <c r="E1040" i="5"/>
  <c r="X1040" i="5" s="1"/>
  <c r="G1068" i="5"/>
  <c r="I1068" i="5"/>
  <c r="J1068" i="5"/>
  <c r="R1068" i="5"/>
  <c r="F1068" i="5"/>
  <c r="H1068" i="5"/>
  <c r="E1068" i="5"/>
  <c r="X1068" i="5" s="1"/>
  <c r="G1104" i="5"/>
  <c r="J1104" i="5"/>
  <c r="I1104" i="5"/>
  <c r="R1104" i="5"/>
  <c r="F1104" i="5"/>
  <c r="H1104" i="5"/>
  <c r="E1104" i="5"/>
  <c r="X1104" i="5" s="1"/>
  <c r="G1144" i="5"/>
  <c r="F1144" i="5"/>
  <c r="H1144" i="5"/>
  <c r="J1144" i="5"/>
  <c r="R1144" i="5"/>
  <c r="I1144" i="5"/>
  <c r="E1144" i="5"/>
  <c r="X1144" i="5" s="1"/>
  <c r="G1168" i="5"/>
  <c r="F1168" i="5"/>
  <c r="H1168" i="5"/>
  <c r="R1168" i="5"/>
  <c r="I1168" i="5"/>
  <c r="J1168" i="5"/>
  <c r="E1168" i="5"/>
  <c r="X1168" i="5" s="1"/>
  <c r="G1170" i="5"/>
  <c r="R1170" i="5"/>
  <c r="H1170" i="5"/>
  <c r="I1170" i="5"/>
  <c r="J1170" i="5"/>
  <c r="F1170" i="5"/>
  <c r="E1170" i="5"/>
  <c r="X1170" i="5" s="1"/>
  <c r="G1188" i="5"/>
  <c r="R1188" i="5"/>
  <c r="F1188" i="5"/>
  <c r="H1188" i="5"/>
  <c r="I1188" i="5"/>
  <c r="J1188" i="5"/>
  <c r="E1188" i="5"/>
  <c r="X1188" i="5" s="1"/>
  <c r="G1189" i="5"/>
  <c r="I1189" i="5"/>
  <c r="J1189" i="5"/>
  <c r="R1189" i="5"/>
  <c r="F1189" i="5"/>
  <c r="H1189" i="5"/>
  <c r="E1189" i="5"/>
  <c r="X1189" i="5" s="1"/>
  <c r="G1258" i="5"/>
  <c r="H1258" i="5"/>
  <c r="I1258" i="5"/>
  <c r="J1258" i="5"/>
  <c r="R1258" i="5"/>
  <c r="F1258" i="5"/>
  <c r="E1258" i="5"/>
  <c r="X1258" i="5" s="1"/>
  <c r="G1345" i="5"/>
  <c r="J1345" i="5"/>
  <c r="R1345" i="5"/>
  <c r="F1345" i="5"/>
  <c r="H1345" i="5"/>
  <c r="I1345" i="5"/>
  <c r="E1345" i="5"/>
  <c r="X1345" i="5" s="1"/>
  <c r="G1383" i="5"/>
  <c r="F1383" i="5"/>
  <c r="J1383" i="5"/>
  <c r="R1383" i="5"/>
  <c r="H1383" i="5"/>
  <c r="I1383" i="5"/>
  <c r="E1383" i="5"/>
  <c r="X1383" i="5" s="1"/>
  <c r="G1389" i="5"/>
  <c r="J1389" i="5"/>
  <c r="R1389" i="5"/>
  <c r="F1389" i="5"/>
  <c r="H1389" i="5"/>
  <c r="I1389" i="5"/>
  <c r="E1389" i="5"/>
  <c r="X1389" i="5" s="1"/>
  <c r="G1457" i="5"/>
  <c r="I1457" i="5"/>
  <c r="R1457" i="5"/>
  <c r="F1457" i="5"/>
  <c r="H1457" i="5"/>
  <c r="J1457" i="5"/>
  <c r="E1457" i="5"/>
  <c r="X1457" i="5" s="1"/>
  <c r="G1467" i="5"/>
  <c r="I1467" i="5"/>
  <c r="R1467" i="5"/>
  <c r="F1467" i="5"/>
  <c r="H1467" i="5"/>
  <c r="J1467" i="5"/>
  <c r="E1467" i="5"/>
  <c r="X1467" i="5" s="1"/>
  <c r="G1502" i="5"/>
  <c r="F1502" i="5"/>
  <c r="R1502" i="5"/>
  <c r="H1502" i="5"/>
  <c r="I1502" i="5"/>
  <c r="J1502" i="5"/>
  <c r="E1502" i="5"/>
  <c r="X1502" i="5" s="1"/>
  <c r="G1513" i="5"/>
  <c r="F1513" i="5"/>
  <c r="I1513" i="5"/>
  <c r="H1513" i="5"/>
  <c r="J1513" i="5"/>
  <c r="R1513" i="5"/>
  <c r="E1513" i="5"/>
  <c r="X1513" i="5" s="1"/>
  <c r="G1537" i="5"/>
  <c r="F1537" i="5"/>
  <c r="H1537" i="5"/>
  <c r="I1537" i="5"/>
  <c r="J1537" i="5"/>
  <c r="R1537" i="5"/>
  <c r="E1537" i="5"/>
  <c r="X1537" i="5" s="1"/>
  <c r="G1545" i="5"/>
  <c r="F1545" i="5"/>
  <c r="H1545" i="5"/>
  <c r="I1545" i="5"/>
  <c r="J1545" i="5"/>
  <c r="R1545" i="5"/>
  <c r="E1545" i="5"/>
  <c r="X1545" i="5" s="1"/>
  <c r="G1551" i="5"/>
  <c r="F1551" i="5"/>
  <c r="H1551" i="5"/>
  <c r="I1551" i="5"/>
  <c r="J1551" i="5"/>
  <c r="R1551" i="5"/>
  <c r="E1551" i="5"/>
  <c r="X1551" i="5" s="1"/>
  <c r="R1600" i="5"/>
  <c r="G1600" i="5"/>
  <c r="J1600" i="5"/>
  <c r="F1600" i="5"/>
  <c r="H1600" i="5"/>
  <c r="I1600" i="5"/>
  <c r="E1600" i="5"/>
  <c r="X1600" i="5" s="1"/>
  <c r="I1665" i="5"/>
  <c r="H1665" i="5"/>
  <c r="G1665" i="5"/>
  <c r="F1665" i="5"/>
  <c r="J1665" i="5"/>
  <c r="R1665" i="5"/>
  <c r="E1665" i="5"/>
  <c r="X1665" i="5" s="1"/>
  <c r="G1685" i="5"/>
  <c r="R1685" i="5"/>
  <c r="J1685" i="5"/>
  <c r="H1685" i="5"/>
  <c r="F1685" i="5"/>
  <c r="I1685" i="5"/>
  <c r="E1685" i="5"/>
  <c r="X1685" i="5" s="1"/>
  <c r="G1709" i="5"/>
  <c r="F1709" i="5"/>
  <c r="R1709" i="5"/>
  <c r="J1709" i="5"/>
  <c r="I1709" i="5"/>
  <c r="H1709" i="5"/>
  <c r="E1709" i="5"/>
  <c r="X1709" i="5" s="1"/>
  <c r="G1717" i="5"/>
  <c r="F1717" i="5"/>
  <c r="R1717" i="5"/>
  <c r="J1717" i="5"/>
  <c r="I1717" i="5"/>
  <c r="H1717" i="5"/>
  <c r="E1717" i="5"/>
  <c r="X1717" i="5" s="1"/>
  <c r="G2053" i="5"/>
  <c r="R2053" i="5"/>
  <c r="J2053" i="5"/>
  <c r="I2053" i="5"/>
  <c r="H2053" i="5"/>
  <c r="F2053" i="5"/>
  <c r="E2053" i="5"/>
  <c r="X2053" i="5" s="1"/>
  <c r="G2072" i="5"/>
  <c r="H2072" i="5"/>
  <c r="I2072" i="5"/>
  <c r="J2072" i="5"/>
  <c r="R2072" i="5"/>
  <c r="F2072" i="5"/>
  <c r="E2072" i="5"/>
  <c r="X2072" i="5" s="1"/>
  <c r="G2075" i="5"/>
  <c r="F2075" i="5"/>
  <c r="J2075" i="5"/>
  <c r="R2075" i="5"/>
  <c r="H2075" i="5"/>
  <c r="I2075" i="5"/>
  <c r="E2075" i="5"/>
  <c r="X2075" i="5" s="1"/>
  <c r="I2131" i="5"/>
  <c r="F2131" i="5"/>
  <c r="J2131" i="5"/>
  <c r="H2131" i="5"/>
  <c r="G2131" i="5"/>
  <c r="R2131" i="5"/>
  <c r="E2131" i="5"/>
  <c r="X2131" i="5" s="1"/>
  <c r="H2252" i="5"/>
  <c r="G2252" i="5"/>
  <c r="I2252" i="5"/>
  <c r="J2252" i="5"/>
  <c r="R2252" i="5"/>
  <c r="F2252" i="5"/>
  <c r="E2252" i="5"/>
  <c r="X2252" i="5" s="1"/>
  <c r="H2256" i="5"/>
  <c r="G2256" i="5"/>
  <c r="I2256" i="5"/>
  <c r="J2256" i="5"/>
  <c r="R2256" i="5"/>
  <c r="F2256" i="5"/>
  <c r="E2256" i="5"/>
  <c r="X2256" i="5" s="1"/>
  <c r="R2273" i="5"/>
  <c r="G2273" i="5"/>
  <c r="F2273" i="5"/>
  <c r="J2273" i="5"/>
  <c r="H2273" i="5"/>
  <c r="I2273" i="5"/>
  <c r="E2273" i="5"/>
  <c r="X2273" i="5" s="1"/>
  <c r="G2280" i="5"/>
  <c r="H2280" i="5"/>
  <c r="J2280" i="5"/>
  <c r="R2280" i="5"/>
  <c r="F2280" i="5"/>
  <c r="I2280" i="5"/>
  <c r="E2280" i="5"/>
  <c r="X2280" i="5" s="1"/>
  <c r="G2282" i="5"/>
  <c r="F2282" i="5"/>
  <c r="R2282" i="5"/>
  <c r="H2282" i="5"/>
  <c r="J2282" i="5"/>
  <c r="I2282" i="5"/>
  <c r="E2282" i="5"/>
  <c r="X2282" i="5" s="1"/>
  <c r="F2283" i="5"/>
  <c r="G2283" i="5"/>
  <c r="I2283" i="5"/>
  <c r="R2283" i="5"/>
  <c r="J2283" i="5"/>
  <c r="H2283" i="5"/>
  <c r="E2283" i="5"/>
  <c r="X2283" i="5" s="1"/>
  <c r="R2289" i="5"/>
  <c r="G2289" i="5"/>
  <c r="H2289" i="5"/>
  <c r="F2289" i="5"/>
  <c r="I2289" i="5"/>
  <c r="J2289" i="5"/>
  <c r="E2289" i="5"/>
  <c r="X2289" i="5" s="1"/>
  <c r="I2290" i="5"/>
  <c r="R2290" i="5"/>
  <c r="G2290" i="5"/>
  <c r="H2290" i="5"/>
  <c r="F2290" i="5"/>
  <c r="J2290" i="5"/>
  <c r="E2290" i="5"/>
  <c r="X2290" i="5" s="1"/>
  <c r="H2292" i="5"/>
  <c r="J2292" i="5"/>
  <c r="F2292" i="5"/>
  <c r="I2292" i="5"/>
  <c r="G2292" i="5"/>
  <c r="R2292" i="5"/>
  <c r="E2292" i="5"/>
  <c r="X2292" i="5" s="1"/>
  <c r="G2297" i="5"/>
  <c r="F2297" i="5"/>
  <c r="H2297" i="5"/>
  <c r="J2297" i="5"/>
  <c r="I2297" i="5"/>
  <c r="R2297" i="5"/>
  <c r="E2297" i="5"/>
  <c r="X2297" i="5" s="1"/>
  <c r="F2298" i="5"/>
  <c r="R2298" i="5"/>
  <c r="G2298" i="5"/>
  <c r="I2298" i="5"/>
  <c r="H2298" i="5"/>
  <c r="J2298" i="5"/>
  <c r="E2298" i="5"/>
  <c r="X2298" i="5" s="1"/>
  <c r="G2310" i="5"/>
  <c r="J2310" i="5"/>
  <c r="F2310" i="5"/>
  <c r="I2310" i="5"/>
  <c r="R2310" i="5"/>
  <c r="H2310" i="5"/>
  <c r="E2310" i="5"/>
  <c r="X2310" i="5" s="1"/>
  <c r="I2317" i="5"/>
  <c r="R2317" i="5"/>
  <c r="G2317" i="5"/>
  <c r="H2317" i="5"/>
  <c r="J2317" i="5"/>
  <c r="F2317" i="5"/>
  <c r="E2317" i="5"/>
  <c r="X2317" i="5" s="1"/>
  <c r="R2319" i="5"/>
  <c r="I2319" i="5"/>
  <c r="H2319" i="5"/>
  <c r="F2319" i="5"/>
  <c r="G2319" i="5"/>
  <c r="J2319" i="5"/>
  <c r="E2319" i="5"/>
  <c r="X2319" i="5" s="1"/>
  <c r="F2321" i="5"/>
  <c r="G2321" i="5"/>
  <c r="H2321" i="5"/>
  <c r="I2321" i="5"/>
  <c r="J2321" i="5"/>
  <c r="R2321" i="5"/>
  <c r="E2321" i="5"/>
  <c r="X2321" i="5" s="1"/>
  <c r="F2325" i="5"/>
  <c r="H2325" i="5"/>
  <c r="G2325" i="5"/>
  <c r="I2325" i="5"/>
  <c r="J2325" i="5"/>
  <c r="R2325" i="5"/>
  <c r="E2325" i="5"/>
  <c r="X2325" i="5" s="1"/>
  <c r="F2329" i="5"/>
  <c r="G2329" i="5"/>
  <c r="H2329" i="5"/>
  <c r="I2329" i="5"/>
  <c r="J2329" i="5"/>
  <c r="R2329" i="5"/>
  <c r="E2329" i="5"/>
  <c r="X2329" i="5" s="1"/>
  <c r="G2333" i="5"/>
  <c r="H2333" i="5"/>
  <c r="F2333" i="5"/>
  <c r="I2333" i="5"/>
  <c r="J2333" i="5"/>
  <c r="R2333" i="5"/>
  <c r="E2333" i="5"/>
  <c r="X2333" i="5" s="1"/>
  <c r="G2337" i="5"/>
  <c r="H2337" i="5"/>
  <c r="I2337" i="5"/>
  <c r="J2337" i="5"/>
  <c r="R2337" i="5"/>
  <c r="F2337" i="5"/>
  <c r="E2337" i="5"/>
  <c r="X2337" i="5" s="1"/>
  <c r="G2341" i="5"/>
  <c r="H2341" i="5"/>
  <c r="F2341" i="5"/>
  <c r="I2341" i="5"/>
  <c r="J2341" i="5"/>
  <c r="R2341" i="5"/>
  <c r="E2341" i="5"/>
  <c r="X2341" i="5" s="1"/>
  <c r="G2349" i="5"/>
  <c r="F2349" i="5"/>
  <c r="H2349" i="5"/>
  <c r="I2349" i="5"/>
  <c r="J2349" i="5"/>
  <c r="R2349" i="5"/>
  <c r="E2349" i="5"/>
  <c r="X2349" i="5" s="1"/>
  <c r="R2355" i="5"/>
  <c r="J2355" i="5"/>
  <c r="H2355" i="5"/>
  <c r="G2355" i="5"/>
  <c r="I2355" i="5"/>
  <c r="F2355" i="5"/>
  <c r="E2355" i="5"/>
  <c r="X2355" i="5" s="1"/>
  <c r="R2363" i="5"/>
  <c r="F2363" i="5"/>
  <c r="H2363" i="5"/>
  <c r="J2363" i="5"/>
  <c r="G2363" i="5"/>
  <c r="I2363" i="5"/>
  <c r="E2363" i="5"/>
  <c r="X2363" i="5" s="1"/>
  <c r="G2371" i="5"/>
  <c r="F2371" i="5"/>
  <c r="H2371" i="5"/>
  <c r="I2371" i="5"/>
  <c r="R2371" i="5"/>
  <c r="J2371" i="5"/>
  <c r="E2371" i="5"/>
  <c r="X2371" i="5" s="1"/>
  <c r="G2379" i="5"/>
  <c r="F2379" i="5"/>
  <c r="H2379" i="5"/>
  <c r="I2379" i="5"/>
  <c r="R2379" i="5"/>
  <c r="J2379" i="5"/>
  <c r="E2379" i="5"/>
  <c r="X2379" i="5" s="1"/>
  <c r="J2381" i="5"/>
  <c r="G2381" i="5"/>
  <c r="R2381" i="5"/>
  <c r="I2381" i="5"/>
  <c r="F2381" i="5"/>
  <c r="H2381" i="5"/>
  <c r="E2381" i="5"/>
  <c r="X2381" i="5" s="1"/>
  <c r="G2388" i="5"/>
  <c r="F2388" i="5"/>
  <c r="R2388" i="5"/>
  <c r="H2388" i="5"/>
  <c r="I2388" i="5"/>
  <c r="J2388" i="5"/>
  <c r="E2388" i="5"/>
  <c r="X2388" i="5" s="1"/>
  <c r="G2389" i="5"/>
  <c r="F2389" i="5"/>
  <c r="H2389" i="5"/>
  <c r="I2389" i="5"/>
  <c r="R2389" i="5"/>
  <c r="J2389" i="5"/>
  <c r="E2389" i="5"/>
  <c r="X2389" i="5" s="1"/>
  <c r="H2393" i="5"/>
  <c r="F2393" i="5"/>
  <c r="J2393" i="5"/>
  <c r="I2393" i="5"/>
  <c r="G2393" i="5"/>
  <c r="R2393" i="5"/>
  <c r="E2393" i="5"/>
  <c r="X2393" i="5" s="1"/>
  <c r="R2395" i="5"/>
  <c r="G2395" i="5"/>
  <c r="F2395" i="5"/>
  <c r="J2395" i="5"/>
  <c r="H2395" i="5"/>
  <c r="I2395" i="5"/>
  <c r="E2395" i="5"/>
  <c r="X2395" i="5" s="1"/>
  <c r="G2401" i="5"/>
  <c r="F2401" i="5"/>
  <c r="H2401" i="5"/>
  <c r="I2401" i="5"/>
  <c r="J2401" i="5"/>
  <c r="R2401" i="5"/>
  <c r="E2401" i="5"/>
  <c r="X2401" i="5" s="1"/>
  <c r="F2402" i="5"/>
  <c r="R2402" i="5"/>
  <c r="J2402" i="5"/>
  <c r="G2402" i="5"/>
  <c r="H2402" i="5"/>
  <c r="I2402" i="5"/>
  <c r="E2402" i="5"/>
  <c r="X2402" i="5" s="1"/>
  <c r="J2405" i="5"/>
  <c r="R2405" i="5"/>
  <c r="G2405" i="5"/>
  <c r="H2405" i="5"/>
  <c r="F2405" i="5"/>
  <c r="I2405" i="5"/>
  <c r="E2405" i="5"/>
  <c r="X2405" i="5" s="1"/>
  <c r="H2406" i="5"/>
  <c r="J2406" i="5"/>
  <c r="F2406" i="5"/>
  <c r="G2406" i="5"/>
  <c r="R2406" i="5"/>
  <c r="I2406" i="5"/>
  <c r="E2406" i="5"/>
  <c r="X2406" i="5" s="1"/>
  <c r="J2409" i="5"/>
  <c r="G2409" i="5"/>
  <c r="R2409" i="5"/>
  <c r="I2409" i="5"/>
  <c r="H2409" i="5"/>
  <c r="F2409" i="5"/>
  <c r="E2409" i="5"/>
  <c r="X2409" i="5" s="1"/>
  <c r="G2413" i="5"/>
  <c r="F2413" i="5"/>
  <c r="I2413" i="5"/>
  <c r="J2413" i="5"/>
  <c r="R2413" i="5"/>
  <c r="H2413" i="5"/>
  <c r="E2413" i="5"/>
  <c r="X2413" i="5" s="1"/>
  <c r="F2417" i="5"/>
  <c r="G2417" i="5"/>
  <c r="R2417" i="5"/>
  <c r="I2417" i="5"/>
  <c r="J2417" i="5"/>
  <c r="H2417" i="5"/>
  <c r="E2417" i="5"/>
  <c r="X2417" i="5" s="1"/>
  <c r="G2418" i="5"/>
  <c r="R2418" i="5"/>
  <c r="J2418" i="5"/>
  <c r="H2418" i="5"/>
  <c r="F2418" i="5"/>
  <c r="I2418" i="5"/>
  <c r="E2418" i="5"/>
  <c r="X2418" i="5" s="1"/>
  <c r="G2421" i="5"/>
  <c r="F2421" i="5"/>
  <c r="H2421" i="5"/>
  <c r="I2421" i="5"/>
  <c r="J2421" i="5"/>
  <c r="R2421" i="5"/>
  <c r="E2421" i="5"/>
  <c r="X2421" i="5" s="1"/>
  <c r="J2422" i="5"/>
  <c r="H2422" i="5"/>
  <c r="R2422" i="5"/>
  <c r="I2422" i="5"/>
  <c r="F2422" i="5"/>
  <c r="G2422" i="5"/>
  <c r="E2422" i="5"/>
  <c r="X2422" i="5" s="1"/>
  <c r="F2429" i="5"/>
  <c r="H2429" i="5"/>
  <c r="G2429" i="5"/>
  <c r="I2429" i="5"/>
  <c r="J2429" i="5"/>
  <c r="R2429" i="5"/>
  <c r="E2429" i="5"/>
  <c r="X2429" i="5" s="1"/>
  <c r="I2434" i="5"/>
  <c r="F2434" i="5"/>
  <c r="H2434" i="5"/>
  <c r="G2434" i="5"/>
  <c r="R2434" i="5"/>
  <c r="J2434" i="5"/>
  <c r="E2434" i="5"/>
  <c r="X2434" i="5" s="1"/>
  <c r="G2435" i="5"/>
  <c r="J2435" i="5"/>
  <c r="R2435" i="5"/>
  <c r="F2435" i="5"/>
  <c r="I2435" i="5"/>
  <c r="H2435" i="5"/>
  <c r="E2435" i="5"/>
  <c r="X2435" i="5" s="1"/>
  <c r="G2439" i="5"/>
  <c r="J2439" i="5"/>
  <c r="H2439" i="5"/>
  <c r="I2439" i="5"/>
  <c r="R2439" i="5"/>
  <c r="F2439" i="5"/>
  <c r="E2439" i="5"/>
  <c r="X2439" i="5" s="1"/>
  <c r="I2440" i="5"/>
  <c r="J2440" i="5"/>
  <c r="H2440" i="5"/>
  <c r="F2440" i="5"/>
  <c r="G2440" i="5"/>
  <c r="R2440" i="5"/>
  <c r="E2440" i="5"/>
  <c r="X2440" i="5" s="1"/>
  <c r="J2450" i="5"/>
  <c r="G2450" i="5"/>
  <c r="F2450" i="5"/>
  <c r="R2450" i="5"/>
  <c r="I2450" i="5"/>
  <c r="H2450" i="5"/>
  <c r="E2450" i="5"/>
  <c r="X2450" i="5" s="1"/>
  <c r="G2456" i="5"/>
  <c r="F2456" i="5"/>
  <c r="H2456" i="5"/>
  <c r="R2456" i="5"/>
  <c r="I2456" i="5"/>
  <c r="J2456" i="5"/>
  <c r="E2456" i="5"/>
  <c r="X2456" i="5" s="1"/>
  <c r="F2463" i="5"/>
  <c r="R2463" i="5"/>
  <c r="H2463" i="5"/>
  <c r="G2463" i="5"/>
  <c r="J2463" i="5"/>
  <c r="I2463" i="5"/>
  <c r="E2463" i="5"/>
  <c r="X2463" i="5" s="1"/>
  <c r="J2465" i="5"/>
  <c r="G2465" i="5"/>
  <c r="F2465" i="5"/>
  <c r="H2465" i="5"/>
  <c r="I2465" i="5"/>
  <c r="R2465" i="5"/>
  <c r="E2465" i="5"/>
  <c r="X2465" i="5" s="1"/>
  <c r="H2470" i="5"/>
  <c r="J2470" i="5"/>
  <c r="I2470" i="5"/>
  <c r="G2470" i="5"/>
  <c r="F2470" i="5"/>
  <c r="R2470" i="5"/>
  <c r="E2470" i="5"/>
  <c r="X2470" i="5" s="1"/>
  <c r="G2476" i="5"/>
  <c r="F2476" i="5"/>
  <c r="H2476" i="5"/>
  <c r="R2476" i="5"/>
  <c r="I2476" i="5"/>
  <c r="J2476" i="5"/>
  <c r="E2476" i="5"/>
  <c r="X2476" i="5" s="1"/>
  <c r="H2480" i="5"/>
  <c r="I2480" i="5"/>
  <c r="F2480" i="5"/>
  <c r="G2480" i="5"/>
  <c r="J2480" i="5"/>
  <c r="R2480" i="5"/>
  <c r="E2480" i="5"/>
  <c r="X2480" i="5" s="1"/>
  <c r="G64" i="6" a="1"/>
  <c r="B56" i="4" l="1"/>
  <c r="A39" i="6" s="1"/>
  <c r="B51" i="4"/>
  <c r="A35" i="6" s="1"/>
  <c r="A24" i="6"/>
  <c r="B69" i="4"/>
  <c r="A50" i="6" s="1"/>
  <c r="B63" i="4"/>
  <c r="A45" i="6" s="1"/>
  <c r="A25" i="6"/>
  <c r="H24" i="6"/>
  <c r="D24" i="6" s="1"/>
  <c r="H49" i="6"/>
  <c r="D49" i="6" s="1"/>
  <c r="H39" i="6"/>
  <c r="D39" i="6" s="1"/>
  <c r="H34" i="6"/>
  <c r="D34" i="6" s="1"/>
  <c r="D43" i="4"/>
  <c r="D74" i="4"/>
  <c r="B59" i="4"/>
  <c r="A42" i="6" s="1"/>
  <c r="C9" i="5"/>
  <c r="B71" i="4"/>
  <c r="A52" i="6" s="1"/>
  <c r="B9" i="5"/>
  <c r="C8" i="5"/>
  <c r="C6" i="5"/>
  <c r="AB6" i="5" s="1"/>
  <c r="B8" i="5"/>
  <c r="C5" i="5"/>
  <c r="B5" i="5"/>
  <c r="B65" i="4"/>
  <c r="A47" i="6" s="1"/>
  <c r="C7" i="5"/>
  <c r="B7" i="5"/>
  <c r="B53" i="4"/>
  <c r="A37" i="6" s="1"/>
  <c r="B50" i="4"/>
  <c r="A34" i="6" s="1"/>
  <c r="G43" i="4"/>
  <c r="G31" i="4"/>
  <c r="G37" i="4"/>
  <c r="B68" i="4"/>
  <c r="A49" i="6" s="1"/>
  <c r="H29" i="6"/>
  <c r="D29" i="6" s="1"/>
  <c r="C2" i="6"/>
  <c r="D17" i="6"/>
  <c r="K68" i="6"/>
  <c r="A16" i="6"/>
  <c r="C22" i="6"/>
  <c r="C27" i="6"/>
  <c r="C17" i="6"/>
  <c r="C47" i="6"/>
  <c r="C32" i="6"/>
  <c r="C37" i="6"/>
  <c r="C52" i="6"/>
  <c r="C42" i="6"/>
  <c r="A26" i="6"/>
  <c r="B70" i="4"/>
  <c r="A51" i="6" s="1"/>
  <c r="B52" i="4"/>
  <c r="A36" i="6" s="1"/>
  <c r="B58" i="4"/>
  <c r="A41" i="6" s="1"/>
  <c r="B64" i="4"/>
  <c r="A46" i="6" s="1"/>
  <c r="B41" i="6"/>
  <c r="G41" i="6" s="1"/>
  <c r="B31" i="6"/>
  <c r="G31" i="6" s="1"/>
  <c r="B51" i="6"/>
  <c r="G51" i="6" s="1"/>
  <c r="F26" i="6"/>
  <c r="B36" i="6"/>
  <c r="G36" i="6" s="1"/>
  <c r="B46" i="6"/>
  <c r="G46" i="6" s="1"/>
  <c r="B26" i="6"/>
  <c r="G26" i="6" s="1"/>
  <c r="G21" i="6"/>
  <c r="H21" i="6" s="1"/>
  <c r="C16" i="6"/>
  <c r="D16" i="6"/>
  <c r="B20" i="6"/>
  <c r="G15" i="6"/>
  <c r="H15" i="6" s="1"/>
  <c r="C15" i="6"/>
  <c r="H44" i="6"/>
  <c r="D44" i="6" s="1"/>
  <c r="A14" i="6"/>
  <c r="B32" i="4"/>
  <c r="A19" i="6" s="1"/>
  <c r="B89" i="4"/>
  <c r="A63" i="6" s="1"/>
  <c r="B37" i="4"/>
  <c r="A23" i="6" s="1"/>
  <c r="B83" i="4"/>
  <c r="A59" i="6" s="1"/>
  <c r="B43" i="4"/>
  <c r="A28" i="6" s="1"/>
  <c r="B77" i="4"/>
  <c r="A55" i="6" s="1"/>
  <c r="B61" i="4"/>
  <c r="A43" i="6" s="1"/>
  <c r="B49" i="4"/>
  <c r="A33" i="6" s="1"/>
  <c r="B79" i="4"/>
  <c r="A57" i="6" s="1"/>
  <c r="B85" i="4"/>
  <c r="A60" i="6" s="1"/>
  <c r="B31" i="4"/>
  <c r="A18" i="6" s="1"/>
  <c r="B87" i="4"/>
  <c r="A62" i="6" s="1"/>
  <c r="B75" i="4"/>
  <c r="A54" i="6" s="1"/>
  <c r="B81" i="4"/>
  <c r="A58" i="6" s="1"/>
  <c r="B55" i="4"/>
  <c r="A38" i="6" s="1"/>
  <c r="B67" i="4"/>
  <c r="A48" i="6" s="1"/>
  <c r="D14" i="6"/>
  <c r="C49" i="6"/>
  <c r="C34" i="6"/>
  <c r="C39" i="6"/>
  <c r="C14" i="6"/>
  <c r="F19" i="6"/>
  <c r="H19" i="6" s="1"/>
  <c r="D19" i="6" s="1"/>
  <c r="G55" i="4"/>
  <c r="G74" i="4"/>
  <c r="G67" i="4"/>
  <c r="D37" i="4"/>
  <c r="D61" i="4"/>
  <c r="D49" i="4"/>
  <c r="D67" i="4"/>
  <c r="D55" i="4"/>
  <c r="C12" i="6"/>
  <c r="C9" i="6"/>
  <c r="C8" i="6"/>
  <c r="C7" i="6"/>
  <c r="C10" i="6"/>
  <c r="C11" i="6"/>
  <c r="G49" i="4"/>
  <c r="A15" i="6"/>
  <c r="B33" i="4"/>
  <c r="A20" i="6" s="1"/>
  <c r="F6" i="6"/>
  <c r="H6" i="6" s="1"/>
  <c r="C5" i="6"/>
  <c r="C4" i="6"/>
  <c r="G64" i="6"/>
  <c r="C44" i="6" l="1"/>
  <c r="C29" i="6"/>
  <c r="C24" i="6"/>
  <c r="K65" i="6"/>
  <c r="AB9" i="5"/>
  <c r="V9" i="5"/>
  <c r="V6" i="5"/>
  <c r="H6" i="5" s="1"/>
  <c r="AB8" i="5"/>
  <c r="V8" i="5"/>
  <c r="V7" i="5"/>
  <c r="G7" i="5" s="1"/>
  <c r="G68" i="6"/>
  <c r="H68" i="6" s="1"/>
  <c r="G67" i="6"/>
  <c r="AB5" i="5"/>
  <c r="V5" i="5"/>
  <c r="F69" i="6"/>
  <c r="C69" i="6" s="1"/>
  <c r="AB7" i="5"/>
  <c r="G65" i="6" s="1"/>
  <c r="H65" i="6" s="1"/>
  <c r="D21" i="6"/>
  <c r="C21" i="6"/>
  <c r="K67" i="6"/>
  <c r="F67" i="6"/>
  <c r="F31" i="6"/>
  <c r="H31" i="6" s="1"/>
  <c r="F51" i="6"/>
  <c r="H51" i="6" s="1"/>
  <c r="H26" i="6"/>
  <c r="F46" i="6"/>
  <c r="H46" i="6" s="1"/>
  <c r="F41" i="6"/>
  <c r="H41" i="6" s="1"/>
  <c r="F36" i="6"/>
  <c r="H36" i="6" s="1"/>
  <c r="B35" i="6"/>
  <c r="G35" i="6" s="1"/>
  <c r="B40" i="6"/>
  <c r="G40" i="6" s="1"/>
  <c r="B50" i="6"/>
  <c r="G50" i="6" s="1"/>
  <c r="G20" i="6"/>
  <c r="H20" i="6" s="1"/>
  <c r="K66" i="6" s="1"/>
  <c r="B45" i="6"/>
  <c r="G45" i="6" s="1"/>
  <c r="F25" i="6"/>
  <c r="B30" i="6"/>
  <c r="G30" i="6" s="1"/>
  <c r="B25" i="6"/>
  <c r="G25" i="6" s="1"/>
  <c r="D15" i="6"/>
  <c r="C19" i="6"/>
  <c r="D6" i="6"/>
  <c r="C6" i="6"/>
  <c r="B64" i="6"/>
  <c r="H64" i="6"/>
  <c r="G66" i="6" l="1"/>
  <c r="H9" i="5"/>
  <c r="E9" i="5"/>
  <c r="R9" i="5"/>
  <c r="F9" i="5"/>
  <c r="I9" i="5"/>
  <c r="J9" i="5"/>
  <c r="G9" i="5"/>
  <c r="G6" i="5"/>
  <c r="I6" i="5"/>
  <c r="F6" i="5"/>
  <c r="R6" i="5"/>
  <c r="E8" i="5"/>
  <c r="J8" i="5"/>
  <c r="R8" i="5"/>
  <c r="I8" i="5"/>
  <c r="H8" i="5"/>
  <c r="F8" i="5"/>
  <c r="G8" i="5"/>
  <c r="E6" i="5"/>
  <c r="X6" i="5" s="1"/>
  <c r="J6" i="5"/>
  <c r="H67" i="6"/>
  <c r="C67" i="6" s="1"/>
  <c r="D65" i="6"/>
  <c r="C65" i="6"/>
  <c r="D68" i="6"/>
  <c r="C68" i="6"/>
  <c r="J5" i="5"/>
  <c r="H5" i="5"/>
  <c r="I5" i="5"/>
  <c r="F5" i="5"/>
  <c r="R5" i="5"/>
  <c r="E5" i="5"/>
  <c r="G5" i="5"/>
  <c r="J7" i="5"/>
  <c r="H7" i="5"/>
  <c r="E7" i="5"/>
  <c r="F7" i="5"/>
  <c r="I7" i="5"/>
  <c r="R7" i="5"/>
  <c r="D46" i="6"/>
  <c r="C46" i="6"/>
  <c r="D26" i="6"/>
  <c r="C26" i="6"/>
  <c r="D31" i="6"/>
  <c r="C31" i="6"/>
  <c r="D51" i="6"/>
  <c r="C51" i="6"/>
  <c r="D36" i="6"/>
  <c r="C36" i="6"/>
  <c r="D41" i="6"/>
  <c r="C41" i="6"/>
  <c r="F30" i="6"/>
  <c r="H30" i="6" s="1"/>
  <c r="F54" i="6"/>
  <c r="F45" i="6"/>
  <c r="H45" i="6" s="1"/>
  <c r="H25" i="6"/>
  <c r="F35" i="6"/>
  <c r="H35" i="6" s="1"/>
  <c r="F40" i="6"/>
  <c r="H40" i="6" s="1"/>
  <c r="F66" i="6"/>
  <c r="F50" i="6"/>
  <c r="H50" i="6" s="1"/>
  <c r="D20" i="6"/>
  <c r="C20" i="6"/>
  <c r="C64" i="6"/>
  <c r="D64" i="6"/>
  <c r="D67" i="6" l="1"/>
  <c r="H66" i="6"/>
  <c r="D66" i="6" s="1"/>
  <c r="X9" i="5"/>
  <c r="X8" i="5"/>
  <c r="X5" i="5"/>
  <c r="G69" i="6" a="1"/>
  <c r="G69" i="6" s="1"/>
  <c r="H69" i="6" s="1"/>
  <c r="X7" i="5"/>
  <c r="D50" i="6"/>
  <c r="C50" i="6"/>
  <c r="D40" i="6"/>
  <c r="C40" i="6"/>
  <c r="D35" i="6"/>
  <c r="C35" i="6"/>
  <c r="D25" i="6"/>
  <c r="C25" i="6"/>
  <c r="D45" i="6"/>
  <c r="C45" i="6"/>
  <c r="F63" i="6"/>
  <c r="H63" i="6" s="1"/>
  <c r="F57" i="6"/>
  <c r="H57" i="6" s="1"/>
  <c r="F59" i="6"/>
  <c r="H59" i="6" s="1"/>
  <c r="H54" i="6"/>
  <c r="F62" i="6"/>
  <c r="H62" i="6" s="1"/>
  <c r="F55" i="6"/>
  <c r="F58" i="6"/>
  <c r="H58" i="6" s="1"/>
  <c r="F60" i="6"/>
  <c r="H60" i="6" s="1"/>
  <c r="D30" i="6"/>
  <c r="C30" i="6"/>
  <c r="S8" i="5"/>
  <c r="S9" i="5"/>
  <c r="S6" i="5"/>
  <c r="S7" i="5"/>
  <c r="S5" i="5"/>
  <c r="C66" i="6" l="1"/>
  <c r="D60" i="6"/>
  <c r="C60" i="6"/>
  <c r="D58" i="6"/>
  <c r="C58" i="6"/>
  <c r="F56" i="6"/>
  <c r="H56" i="6" s="1"/>
  <c r="H55" i="6"/>
  <c r="D62" i="6"/>
  <c r="C62" i="6"/>
  <c r="D54" i="6"/>
  <c r="C54" i="6"/>
  <c r="D59" i="6"/>
  <c r="C59" i="6"/>
  <c r="D57" i="6"/>
  <c r="C57" i="6"/>
  <c r="D63" i="6"/>
  <c r="C63" i="6"/>
  <c r="T9" i="5"/>
  <c r="T8" i="5"/>
  <c r="T5" i="5"/>
  <c r="T6" i="5"/>
  <c r="T7" i="5"/>
  <c r="H70" i="6" l="1"/>
  <c r="D2" i="6" s="1"/>
  <c r="D55" i="6"/>
  <c r="C55" i="6"/>
  <c r="D56" i="6"/>
  <c r="C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<sst xmlns="http://schemas.openxmlformats.org/spreadsheetml/2006/main" count="22553" uniqueCount="15896">
  <si>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</si>
  <si>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</si>
  <si>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</si>
  <si>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</si>
  <si>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</si>
  <si>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</si>
  <si>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</si>
  <si>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</si>
  <si>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</si>
  <si>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</si>
  <si>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</si>
  <si>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</si>
  <si>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</si>
  <si>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</si>
  <si>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</si>
  <si>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</si>
  <si>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</si>
  <si>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</si>
  <si>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</si>
  <si>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</si>
  <si>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</si>
  <si>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</si>
  <si>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</si>
  <si>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</si>
  <si>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</si>
  <si>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</si>
  <si>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</si>
  <si>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</si>
  <si>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</si>
  <si>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</si>
  <si>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</si>
  <si>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</si>
  <si>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</si>
  <si>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</si>
  <si>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</si>
  <si>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</si>
  <si>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</si>
  <si>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</si>
  <si>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</si>
  <si>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</si>
  <si>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</si>
  <si>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</si>
  <si>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</si>
  <si>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</si>
  <si>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</si>
  <si>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</si>
  <si>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</si>
  <si>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</si>
  <si>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</si>
  <si>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</si>
  <si>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</si>
  <si>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</si>
  <si>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</si>
  <si>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</si>
  <si>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</si>
  <si>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</si>
  <si>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</si>
  <si>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</si>
  <si>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</si>
  <si>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</si>
  <si>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</si>
  <si>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</si>
  <si>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</si>
  <si>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</si>
  <si>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</si>
  <si>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</si>
  <si>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</si>
  <si>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</si>
  <si>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</si>
  <si>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</si>
  <si>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</si>
  <si>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</si>
  <si>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</si>
  <si>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</si>
  <si>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</si>
  <si>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</si>
  <si>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</si>
  <si>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</si>
  <si>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</si>
  <si>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</si>
  <si>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</si>
  <si>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</si>
  <si>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</si>
  <si>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</si>
  <si>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</si>
  <si>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</si>
  <si>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</si>
  <si>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</si>
  <si>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</si>
  <si>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</si>
  <si>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</si>
  <si>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</si>
  <si>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</si>
  <si>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</si>
  <si>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</si>
  <si>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</si>
  <si>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</si>
  <si>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</si>
  <si>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</si>
  <si>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</si>
  <si>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</si>
  <si>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</si>
  <si>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</si>
  <si>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</si>
  <si>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</si>
  <si>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</si>
  <si>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</si>
  <si>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</si>
  <si>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</si>
  <si>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</si>
  <si>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</si>
  <si>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</si>
  <si>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</si>
  <si>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</si>
  <si>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</si>
  <si>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</si>
  <si>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</si>
  <si>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</si>
  <si>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</si>
  <si>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</si>
  <si>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</si>
  <si>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</si>
  <si>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</si>
  <si>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</si>
  <si>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</si>
  <si>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</si>
  <si>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</si>
  <si>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</si>
  <si>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</si>
  <si>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</si>
  <si>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</si>
  <si>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</si>
  <si>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</si>
  <si>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</si>
  <si>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</si>
  <si>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</si>
  <si>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</si>
  <si>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</si>
  <si>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</si>
  <si>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</si>
  <si>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</si>
  <si>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</si>
  <si>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</si>
  <si>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</si>
  <si>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</si>
  <si>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</si>
  <si>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</si>
  <si>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</si>
  <si>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</si>
  <si>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</si>
  <si>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</si>
  <si>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</si>
  <si>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</si>
  <si>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</si>
  <si>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</si>
  <si>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</si>
  <si>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</si>
  <si>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</si>
  <si>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</si>
  <si>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</si>
  <si>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</si>
  <si>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</si>
  <si>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</si>
  <si>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</si>
  <si>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</si>
  <si>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</si>
  <si>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</si>
  <si>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</si>
  <si>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</si>
  <si>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</si>
  <si>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</si>
  <si>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</si>
  <si>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</si>
  <si>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</si>
  <si>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</si>
  <si>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</si>
  <si>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</si>
  <si>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</si>
  <si>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</si>
  <si>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</si>
  <si>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</si>
  <si>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</si>
  <si>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</si>
  <si>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</si>
  <si>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</si>
  <si>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</si>
  <si>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</si>
  <si>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</si>
  <si>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</si>
  <si>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</si>
  <si>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</si>
  <si>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</si>
  <si>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</si>
  <si>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</si>
  <si>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</si>
  <si>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</si>
  <si>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</si>
  <si>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</si>
  <si>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</si>
  <si>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</si>
  <si>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</si>
  <si>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</si>
  <si>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</si>
  <si>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</si>
  <si>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</si>
  <si>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</si>
  <si>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</si>
  <si>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</si>
  <si>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</si>
  <si>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</si>
  <si>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</si>
  <si>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</si>
  <si>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</si>
  <si>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</si>
  <si>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</si>
  <si>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</si>
  <si>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</si>
  <si>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</si>
  <si>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</si>
  <si>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</si>
  <si>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</si>
  <si>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</si>
  <si>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</si>
  <si>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</si>
  <si>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</si>
  <si>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</si>
  <si>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</si>
  <si>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</si>
  <si>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</si>
  <si>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</si>
  <si>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</si>
  <si>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</si>
  <si>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</si>
  <si>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</si>
  <si>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</si>
  <si>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</si>
  <si>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</si>
  <si>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</si>
  <si>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</si>
  <si>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</si>
  <si>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</si>
  <si>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</si>
  <si>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</si>
  <si>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</si>
  <si>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</si>
  <si>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</si>
  <si>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</si>
  <si>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</si>
  <si>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</si>
  <si>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</si>
  <si>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</si>
  <si>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</si>
  <si>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</si>
  <si>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</si>
  <si>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</si>
  <si>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</si>
  <si>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</si>
  <si>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</si>
  <si>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</si>
  <si>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</si>
  <si>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</si>
  <si>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</si>
  <si>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</si>
  <si>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</si>
  <si>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</si>
  <si>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</si>
  <si>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</si>
  <si>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</si>
  <si>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</si>
  <si>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</si>
  <si>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</si>
  <si>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</si>
  <si>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</si>
  <si>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</si>
  <si>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</si>
  <si>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</si>
  <si>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</si>
  <si>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</si>
  <si>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</si>
  <si>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</si>
  <si>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</si>
  <si>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</si>
  <si>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</si>
  <si>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</si>
  <si>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</si>
  <si>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</si>
  <si>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</si>
  <si>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</si>
  <si>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</si>
  <si>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</si>
  <si>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</si>
  <si>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</si>
  <si>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</si>
  <si>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</si>
  <si>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</si>
  <si>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</si>
  <si>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</si>
  <si>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</si>
  <si>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</si>
  <si>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</si>
  <si>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</si>
  <si>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</si>
  <si>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</si>
  <si>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</si>
  <si>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</si>
  <si>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</si>
  <si>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</si>
  <si>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</si>
  <si>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</si>
  <si>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</si>
  <si>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</si>
  <si>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</si>
  <si>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</si>
  <si>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</si>
  <si>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</si>
  <si>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</si>
  <si>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</si>
  <si>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</si>
  <si>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</si>
  <si>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</si>
  <si>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</si>
  <si>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</si>
  <si>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</si>
  <si>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</si>
  <si>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</si>
  <si>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</si>
  <si>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</si>
  <si>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</si>
  <si>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</si>
  <si>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</si>
  <si>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</si>
  <si>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</si>
  <si>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</si>
  <si>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</si>
  <si>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</si>
  <si>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</si>
  <si>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</si>
  <si>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</si>
  <si>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</si>
  <si>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</si>
  <si>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</si>
  <si>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</si>
  <si>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</si>
  <si>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</si>
  <si>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</si>
  <si>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</si>
  <si>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</si>
  <si>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</si>
  <si>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</si>
  <si>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</si>
  <si>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</si>
  <si>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</si>
  <si>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</si>
  <si>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</si>
  <si>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</si>
  <si>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</si>
  <si>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</si>
  <si>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</si>
  <si>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</si>
  <si>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</si>
  <si>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</si>
  <si>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</si>
  <si>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</si>
  <si>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</si>
  <si>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</si>
  <si>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</si>
  <si>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</si>
  <si>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</si>
  <si>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</si>
  <si>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</si>
  <si>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</si>
  <si>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</si>
  <si>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</si>
  <si>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</si>
  <si>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</si>
  <si>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</si>
  <si>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</si>
  <si>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</si>
  <si>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</si>
  <si>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</si>
  <si>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</si>
  <si>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</si>
  <si>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</si>
  <si>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</si>
  <si>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</si>
  <si>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</si>
  <si>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</si>
  <si>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</si>
  <si>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</si>
  <si>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</si>
  <si>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</si>
  <si>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</si>
  <si>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</si>
  <si>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</si>
  <si>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</si>
  <si>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</si>
  <si>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</si>
  <si>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</si>
  <si>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</si>
  <si>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</si>
  <si>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</si>
  <si>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</si>
  <si>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</si>
  <si>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</si>
  <si>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</si>
  <si>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</si>
  <si>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</si>
  <si>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</si>
  <si>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</si>
  <si>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</si>
  <si>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</si>
  <si>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</si>
  <si>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</si>
  <si>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</si>
  <si>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</si>
  <si>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</si>
  <si>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</si>
  <si>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</si>
  <si>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</si>
  <si>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</si>
  <si>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</si>
  <si>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</si>
  <si>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</si>
  <si>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</si>
  <si>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</si>
  <si>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</si>
  <si>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</si>
  <si>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</si>
  <si>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</si>
  <si>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</si>
  <si>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</si>
  <si>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</si>
  <si>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</si>
  <si>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</si>
  <si>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</si>
  <si>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</si>
  <si>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</si>
  <si>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</si>
  <si>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</si>
  <si>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</si>
  <si>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</si>
  <si>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</si>
  <si>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</si>
  <si>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</si>
  <si>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</si>
  <si>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</si>
  <si>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</si>
  <si>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</si>
  <si>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</si>
  <si>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</si>
  <si>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</si>
  <si>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</si>
  <si>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</si>
  <si>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</si>
  <si>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</si>
  <si>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</si>
  <si>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</si>
  <si>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</si>
  <si>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</si>
  <si>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</si>
  <si>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</si>
  <si>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</si>
  <si>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</si>
  <si>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</si>
  <si>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</si>
  <si>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</si>
  <si>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</si>
  <si>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</si>
  <si>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</si>
  <si>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</si>
  <si>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</si>
  <si>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</si>
  <si>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</si>
  <si>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</si>
  <si>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</si>
  <si>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</si>
  <si>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</si>
  <si>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</si>
  <si>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</si>
  <si>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</si>
  <si>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</si>
  <si>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</si>
  <si>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</si>
  <si>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</si>
  <si>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</si>
  <si>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</si>
  <si>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</si>
  <si>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</si>
  <si>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</si>
  <si>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</si>
  <si>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</si>
  <si>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</si>
  <si>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</si>
  <si>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</si>
  <si>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</si>
  <si>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</si>
  <si>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</si>
  <si>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</si>
  <si>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</si>
  <si>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</si>
  <si>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</si>
  <si>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</si>
  <si>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</si>
  <si>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</si>
  <si>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</si>
  <si>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</si>
  <si>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</si>
  <si>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</si>
  <si>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</si>
  <si>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</si>
  <si>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</si>
  <si>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</si>
  <si>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</si>
  <si>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</si>
  <si>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</si>
  <si>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</si>
  <si>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</si>
  <si>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</si>
  <si>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</si>
  <si>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</si>
  <si>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</si>
  <si>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</si>
  <si>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</si>
  <si>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</si>
  <si>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</si>
  <si>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</si>
  <si>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</si>
  <si>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</si>
  <si>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</si>
  <si>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</si>
  <si>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</si>
  <si>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</si>
  <si>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</si>
  <si>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</si>
  <si>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</si>
  <si>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</si>
  <si>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</si>
  <si>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</si>
  <si>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</si>
  <si>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</si>
  <si>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</si>
  <si>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</si>
  <si>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</si>
  <si>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</si>
  <si>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</si>
  <si>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</si>
  <si>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</si>
  <si>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</si>
  <si>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</si>
  <si>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</si>
  <si>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</si>
  <si>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</si>
  <si>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</si>
  <si>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</si>
  <si>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</si>
  <si>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</si>
  <si>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</si>
  <si>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</si>
  <si>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</si>
  <si>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</si>
  <si>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</si>
  <si>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</si>
  <si>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</si>
  <si>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</si>
  <si>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</si>
  <si>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</si>
  <si>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</si>
  <si>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</si>
  <si>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</si>
  <si>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</si>
  <si>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</si>
  <si>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</si>
  <si>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</si>
  <si>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</si>
  <si>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</si>
  <si>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</si>
  <si>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</si>
  <si>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</si>
  <si>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</si>
  <si>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</si>
  <si>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</si>
  <si>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</si>
  <si>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</si>
  <si>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</si>
  <si>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</si>
  <si>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</si>
  <si>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</si>
  <si>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</si>
  <si>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</si>
  <si>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</si>
  <si>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</si>
  <si>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</si>
  <si>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</si>
  <si>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</si>
  <si>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</si>
  <si>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</si>
  <si>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</si>
  <si>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</si>
  <si>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</si>
  <si>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</si>
  <si>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</si>
  <si>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</si>
  <si>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</si>
  <si>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</si>
  <si>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</si>
  <si>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</si>
  <si>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</si>
  <si>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</si>
  <si>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</si>
  <si>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</si>
  <si>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</si>
  <si>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</si>
  <si>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</si>
  <si>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</si>
  <si>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</si>
  <si>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</si>
  <si>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</si>
  <si>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</si>
  <si>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</si>
  <si>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</si>
  <si>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</si>
  <si>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</si>
  <si>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</si>
  <si>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</si>
  <si>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</si>
  <si>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</si>
  <si>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</si>
  <si>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</si>
  <si>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</si>
  <si>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</si>
  <si>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</si>
  <si>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</si>
  <si>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</si>
  <si>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</si>
  <si>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</si>
  <si>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</si>
  <si>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</si>
  <si>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</si>
  <si>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</si>
  <si>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</si>
  <si>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</si>
  <si>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</si>
  <si>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</si>
  <si>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</si>
  <si>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</si>
  <si>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</si>
  <si>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</si>
  <si>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</si>
  <si>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</si>
  <si>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</si>
  <si>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</si>
  <si>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</si>
  <si>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</si>
  <si>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</si>
  <si>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</si>
  <si>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</si>
  <si>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</si>
  <si>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</si>
  <si>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</si>
  <si>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</si>
  <si>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</si>
  <si>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</si>
  <si>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</si>
  <si>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</si>
  <si>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</si>
  <si>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</si>
  <si>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</si>
  <si>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</si>
  <si>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</si>
  <si>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</si>
  <si>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</si>
  <si>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</si>
  <si>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</si>
  <si>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</si>
  <si>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</si>
  <si>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</si>
  <si>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</si>
  <si>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</si>
  <si>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</si>
  <si>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</si>
  <si>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</si>
  <si>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</si>
  <si>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</si>
  <si>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</si>
  <si>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</si>
  <si>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</si>
  <si>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</si>
  <si>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</si>
  <si>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</si>
  <si>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</si>
  <si>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</si>
  <si>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</si>
  <si>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</si>
  <si>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</si>
  <si>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</si>
  <si>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</si>
  <si>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</si>
  <si>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</si>
  <si>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</si>
  <si>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</si>
  <si>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</si>
  <si>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</si>
  <si>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</si>
  <si>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</si>
  <si>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</si>
  <si>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</si>
  <si>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</si>
  <si>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</si>
  <si>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</si>
  <si>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</si>
  <si>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</si>
  <si>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</si>
  <si>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</si>
  <si>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</si>
  <si>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</si>
  <si>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</si>
  <si>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</si>
  <si>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</si>
  <si>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</si>
  <si>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</si>
  <si>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</si>
  <si>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</si>
  <si>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</si>
  <si>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</si>
  <si>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</si>
  <si>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</si>
  <si>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</si>
  <si>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</si>
  <si>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</si>
  <si>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</si>
  <si>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</si>
  <si>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</si>
  <si>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</si>
  <si>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</si>
  <si>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</si>
  <si>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</si>
  <si>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</si>
  <si>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</si>
  <si>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</si>
  <si>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</si>
  <si>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</si>
  <si>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</si>
  <si>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</si>
  <si>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</si>
  <si>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</si>
  <si>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</si>
  <si>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</si>
  <si>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</si>
  <si>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</si>
  <si>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</si>
  <si>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</si>
  <si>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</si>
  <si>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</si>
  <si>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</si>
  <si>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</si>
  <si>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</si>
  <si>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</si>
  <si>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</si>
  <si>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</si>
  <si>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</si>
  <si>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</si>
  <si>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</si>
  <si>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</si>
  <si>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</si>
  <si>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</si>
  <si>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</si>
  <si>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</si>
  <si>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</si>
  <si>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</si>
  <si>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</si>
  <si>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</si>
  <si>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</si>
  <si>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</si>
  <si>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</si>
  <si>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</si>
  <si>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</si>
  <si>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</si>
  <si>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</si>
  <si>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</si>
  <si>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</si>
  <si>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</si>
  <si>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</si>
  <si>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</si>
  <si>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</si>
  <si>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</si>
  <si>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</si>
  <si>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</si>
  <si>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</si>
  <si>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</si>
  <si>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</si>
  <si>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</si>
  <si>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</si>
  <si>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</si>
  <si>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</si>
  <si>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</si>
  <si>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</si>
  <si>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</si>
  <si>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</si>
  <si>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</si>
  <si>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</si>
  <si>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</si>
  <si>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</si>
  <si>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</si>
  <si>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</si>
  <si>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</si>
  <si>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</si>
  <si>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</si>
  <si>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</si>
  <si>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</si>
  <si>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</si>
  <si>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</si>
  <si>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</si>
  <si>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</si>
  <si>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</si>
  <si>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</si>
  <si>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</si>
  <si>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</si>
  <si>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</si>
  <si>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</si>
  <si>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</si>
  <si>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</si>
  <si>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</si>
  <si>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</si>
  <si>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</si>
  <si>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</si>
  <si>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</si>
  <si>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</si>
  <si>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</si>
  <si>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</si>
  <si>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</si>
  <si>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</si>
  <si>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</si>
  <si>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</si>
  <si>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</si>
  <si>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</si>
  <si>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</si>
  <si>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</si>
  <si>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</si>
  <si>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</si>
  <si>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</si>
  <si>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</si>
  <si>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</si>
  <si>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</si>
  <si>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</si>
  <si>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</si>
  <si>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</si>
  <si>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</si>
  <si>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</si>
  <si>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</si>
  <si>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</si>
  <si>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</si>
  <si>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</si>
  <si>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</si>
  <si>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</si>
  <si>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</si>
  <si>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</si>
  <si>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</si>
  <si>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</si>
  <si>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</si>
  <si>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</si>
  <si>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</si>
  <si>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</si>
  <si>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</si>
  <si>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</si>
  <si>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</si>
  <si>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</si>
  <si>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</si>
  <si>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</si>
  <si>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</si>
  <si>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</si>
  <si>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</si>
  <si>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</si>
  <si>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</si>
  <si>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</si>
  <si>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</si>
  <si>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</si>
  <si>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</si>
  <si>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</si>
  <si>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</si>
  <si>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</si>
  <si>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</si>
  <si>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</si>
  <si>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</si>
  <si>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</si>
  <si>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</si>
  <si>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</si>
  <si>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</si>
  <si>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</si>
  <si>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</si>
  <si>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</si>
  <si>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</si>
  <si>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</si>
  <si>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</si>
  <si>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</si>
  <si>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</si>
  <si>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</si>
  <si>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</si>
  <si>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</si>
  <si>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</si>
  <si>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</si>
  <si>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</si>
  <si>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</si>
  <si>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</si>
  <si>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</si>
  <si>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</si>
  <si>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</si>
  <si>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</si>
  <si>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</si>
  <si>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</si>
  <si>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</si>
  <si>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</si>
  <si>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</si>
  <si>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</si>
  <si>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</si>
  <si>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</si>
  <si>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</si>
  <si>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</si>
  <si>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</si>
  <si>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</si>
  <si>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</si>
  <si>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</si>
  <si>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</si>
  <si>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</si>
  <si>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</si>
  <si>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</si>
  <si>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</si>
  <si>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</si>
  <si>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</si>
  <si>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</si>
  <si>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</si>
  <si>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</si>
  <si>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</si>
  <si>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</si>
  <si>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</si>
  <si>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</si>
  <si>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</si>
  <si>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</si>
  <si>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</si>
  <si>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</si>
  <si>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</si>
  <si>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</si>
  <si>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</si>
  <si>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</si>
  <si>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</si>
  <si>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</si>
  <si>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</si>
  <si>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</si>
  <si>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</si>
  <si>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</si>
  <si>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</si>
  <si>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</si>
  <si>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</si>
  <si>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</si>
  <si>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</si>
  <si>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</si>
  <si>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</si>
  <si>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</si>
  <si>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</si>
  <si>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</si>
  <si>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</si>
  <si>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</si>
  <si>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</si>
  <si>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</si>
  <si>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</si>
  <si>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</si>
  <si>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</si>
  <si>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</si>
  <si>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</si>
  <si>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</si>
  <si>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</si>
  <si>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</si>
  <si>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</si>
  <si>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</si>
  <si>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</si>
  <si>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</si>
  <si>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</si>
  <si>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</si>
  <si>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</si>
  <si>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</si>
  <si>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</si>
  <si>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</si>
  <si>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</si>
  <si>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</si>
  <si>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</si>
  <si>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</si>
  <si>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</si>
  <si>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</si>
  <si>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</si>
  <si>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</si>
  <si>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</si>
  <si>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</si>
  <si>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</si>
  <si>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</si>
  <si>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</si>
  <si>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</si>
  <si>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</si>
  <si>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</si>
  <si>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</si>
  <si>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</si>
  <si>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</si>
  <si>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</si>
  <si>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</si>
  <si>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</si>
  <si>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</si>
  <si>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</si>
  <si>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</si>
  <si>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</si>
  <si>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</si>
  <si>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</si>
  <si>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</si>
  <si>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</si>
  <si>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</si>
  <si>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</si>
  <si>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</si>
  <si>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</si>
  <si>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</si>
  <si>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</si>
  <si>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</si>
  <si>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</si>
  <si>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</si>
  <si>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</si>
  <si>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</si>
  <si>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</si>
  <si>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</si>
  <si>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</si>
  <si>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</si>
  <si>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</si>
  <si>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</si>
  <si>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</si>
  <si>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</si>
  <si>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</si>
  <si>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</si>
  <si>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</si>
  <si>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</si>
  <si>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</si>
  <si>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</si>
  <si>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</si>
  <si>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</si>
  <si>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</si>
  <si>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</si>
  <si>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</si>
  <si>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</si>
  <si>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</si>
  <si>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</si>
  <si>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</si>
  <si>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</si>
  <si>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</si>
  <si>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</si>
  <si>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</si>
  <si>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</si>
  <si>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</si>
  <si>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</si>
  <si>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</si>
  <si>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</si>
  <si>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</si>
  <si>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</si>
  <si>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</si>
  <si>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</si>
  <si>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</si>
  <si>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</si>
  <si>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</si>
  <si>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</si>
  <si>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</si>
  <si>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</si>
  <si>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</si>
  <si>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</si>
  <si>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</si>
  <si>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</si>
  <si>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</si>
  <si>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</si>
  <si>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</si>
  <si>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</si>
  <si>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</si>
  <si>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</si>
  <si>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</si>
  <si>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</si>
  <si>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</si>
  <si>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</si>
  <si>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</si>
  <si>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</si>
  <si>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</si>
  <si>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</si>
  <si>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</si>
  <si>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</si>
  <si>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</si>
  <si>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</si>
  <si>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</si>
  <si>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</si>
  <si>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</si>
  <si>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</si>
  <si>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</si>
  <si>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</si>
  <si>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</si>
  <si>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</si>
  <si>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</si>
  <si>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</si>
  <si>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</si>
  <si>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</si>
  <si>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</si>
  <si>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</si>
  <si>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</si>
  <si>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</si>
  <si>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</si>
  <si>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</si>
  <si>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</si>
  <si>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</si>
  <si>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</si>
  <si>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</si>
  <si>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</si>
  <si>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</si>
  <si>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</si>
  <si>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</si>
  <si>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</si>
  <si>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</si>
  <si>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</si>
  <si>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</si>
  <si>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</si>
  <si>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</si>
  <si>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</si>
  <si>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</si>
  <si>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</si>
  <si>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</si>
  <si>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</si>
  <si>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</si>
  <si>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</si>
  <si>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</si>
  <si>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</si>
  <si>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</si>
  <si>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</si>
  <si>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</si>
  <si>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</si>
  <si>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</si>
  <si>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</si>
  <si>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</si>
  <si>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</si>
  <si>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</si>
  <si>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</si>
  <si>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</si>
  <si>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</si>
  <si>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</si>
  <si>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</si>
  <si>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</si>
  <si>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</si>
  <si>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</si>
  <si>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</si>
  <si>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</si>
  <si>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</si>
  <si>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</si>
  <si>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</si>
  <si>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</si>
  <si>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</si>
  <si>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</si>
  <si>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</si>
  <si>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</si>
  <si>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</si>
  <si>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</si>
  <si>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</si>
  <si>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</si>
  <si>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</si>
  <si>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</si>
  <si>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</si>
  <si>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</si>
  <si>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</si>
  <si>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</si>
  <si>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</si>
  <si>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</si>
  <si>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</si>
  <si>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</si>
  <si>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</si>
  <si>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</si>
  <si>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</si>
  <si>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</si>
  <si>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</si>
  <si>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</si>
  <si>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</si>
  <si>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</si>
  <si>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</si>
  <si>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</si>
  <si>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</si>
  <si>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</si>
  <si>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</si>
  <si>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</si>
  <si>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</si>
  <si>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</si>
  <si>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</si>
  <si>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</si>
  <si>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</si>
  <si>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</si>
  <si>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</si>
  <si>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</si>
  <si>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</si>
  <si>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</si>
  <si>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</si>
  <si>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</si>
  <si>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</si>
  <si>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</si>
  <si>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</si>
  <si>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</si>
  <si>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</si>
  <si>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</si>
  <si>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</si>
  <si>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</si>
  <si>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</si>
  <si>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</si>
  <si>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</si>
  <si>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</si>
  <si>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</si>
  <si>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</si>
  <si>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</si>
  <si>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</si>
  <si>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</si>
  <si>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</si>
  <si>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</si>
  <si>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</si>
  <si>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</si>
  <si>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</si>
  <si>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</si>
  <si>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</si>
  <si>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</si>
  <si>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</si>
  <si>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</si>
  <si>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</si>
  <si>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</si>
  <si>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</si>
  <si>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</si>
  <si>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</si>
  <si>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</si>
  <si>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</si>
  <si>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</si>
  <si>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</si>
  <si>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</si>
  <si>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</si>
  <si>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</si>
  <si>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</si>
  <si>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</si>
  <si>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</si>
  <si>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</si>
  <si>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</si>
  <si>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</si>
  <si>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</si>
  <si>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</si>
  <si>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</si>
  <si>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</si>
  <si>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</si>
  <si>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</si>
  <si>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</si>
  <si>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</si>
  <si>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</si>
  <si>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</si>
  <si>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</si>
  <si>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</si>
  <si>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</si>
  <si>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</si>
  <si>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</si>
  <si>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</si>
  <si>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</si>
  <si>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</si>
  <si>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</si>
  <si>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</si>
  <si>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</si>
  <si>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</si>
  <si>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</si>
  <si>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</si>
  <si>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</si>
  <si>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</si>
  <si>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</si>
  <si>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</si>
  <si>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</si>
  <si>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</si>
  <si>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</si>
  <si>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</si>
  <si>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</si>
  <si>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</si>
  <si>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</si>
  <si>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</si>
  <si>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</si>
  <si>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</si>
  <si>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</si>
  <si>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</si>
  <si>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</si>
  <si>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</si>
  <si>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</si>
  <si>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</si>
  <si>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</si>
  <si>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</si>
  <si>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</si>
  <si>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</si>
  <si>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</si>
  <si>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</si>
  <si>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</si>
  <si>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</si>
  <si>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</si>
  <si>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</si>
  <si>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</si>
  <si>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</si>
  <si>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</si>
  <si>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</si>
  <si>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</si>
  <si>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</si>
  <si>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</si>
  <si>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</si>
  <si>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</si>
  <si>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</si>
  <si>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</si>
  <si>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</si>
  <si>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</si>
  <si>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</si>
  <si>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</si>
  <si>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</si>
  <si>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</si>
  <si>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</si>
  <si>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</si>
  <si>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</si>
  <si>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</si>
  <si>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</si>
  <si>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</si>
  <si>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</si>
  <si>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</si>
  <si>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</si>
  <si>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</si>
  <si>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</si>
  <si>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</si>
  <si>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</si>
  <si>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</si>
  <si>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</si>
  <si>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</si>
  <si>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</si>
  <si>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</si>
  <si>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</si>
  <si>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</si>
  <si>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</si>
  <si>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</si>
  <si>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</si>
  <si>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</si>
  <si>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</si>
  <si>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</si>
  <si>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</si>
  <si>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</si>
  <si>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</si>
  <si>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</si>
  <si>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</si>
  <si>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</si>
  <si>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</si>
  <si>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</si>
  <si>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</si>
  <si>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</si>
  <si>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</si>
  <si>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</si>
  <si>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</si>
  <si>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</si>
  <si>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</si>
  <si>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</si>
  <si>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</si>
  <si>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</si>
  <si>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</si>
  <si>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</si>
  <si>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</si>
  <si>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</si>
  <si>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</si>
  <si>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</si>
  <si>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</si>
  <si>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</si>
  <si>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</si>
  <si>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</si>
  <si>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</si>
  <si>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</si>
  <si>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</si>
  <si>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</si>
  <si>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</si>
  <si>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</si>
  <si>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</si>
  <si>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</si>
  <si>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</si>
  <si>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</si>
  <si>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</si>
  <si>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</si>
  <si>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</si>
  <si>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</si>
  <si>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</si>
  <si>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</si>
  <si>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</si>
  <si>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</si>
  <si>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</si>
  <si>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</si>
  <si>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</si>
  <si>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</si>
  <si>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</si>
  <si>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</si>
  <si>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</si>
  <si>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</si>
  <si>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</si>
  <si>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</si>
  <si>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</si>
  <si>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</si>
  <si>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</si>
  <si>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</si>
  <si>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</si>
  <si>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</si>
  <si>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</si>
  <si>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</si>
  <si>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</si>
  <si>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</si>
  <si>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</si>
  <si>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</si>
  <si>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</si>
  <si>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</si>
  <si>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</si>
  <si>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</si>
  <si>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</si>
  <si>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</si>
  <si>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</si>
  <si>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</si>
  <si>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</si>
  <si>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</si>
  <si>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</si>
  <si>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</si>
  <si>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</si>
  <si>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</si>
  <si>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</si>
  <si>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</si>
  <si>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</si>
  <si>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</si>
  <si>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</si>
  <si>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</si>
  <si>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</si>
  <si>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</si>
  <si>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</si>
  <si>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</si>
  <si>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</si>
  <si>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</si>
  <si>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</si>
  <si>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</si>
  <si>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</si>
  <si>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</si>
  <si>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</si>
  <si>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</si>
  <si>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</si>
  <si>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</si>
  <si>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</si>
  <si>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</si>
  <si>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</si>
  <si>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</si>
  <si>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</si>
  <si>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</si>
  <si>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</si>
  <si>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</si>
  <si>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</si>
  <si>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</si>
  <si>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</si>
  <si>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</si>
  <si>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</si>
  <si>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</si>
  <si>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</si>
  <si>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</si>
  <si>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</si>
  <si>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</si>
  <si>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</si>
  <si>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</si>
  <si>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</si>
  <si>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</si>
  <si>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</si>
  <si>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</si>
  <si>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</si>
  <si>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</si>
  <si>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</si>
  <si>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</si>
  <si>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</si>
  <si>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</si>
  <si>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</si>
  <si>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</si>
  <si>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</si>
  <si>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</si>
  <si>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</si>
  <si>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</si>
  <si>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</si>
  <si>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</si>
  <si>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</si>
  <si>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</si>
  <si>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</si>
  <si>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</si>
  <si>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</si>
  <si>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</si>
  <si>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</si>
  <si>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</si>
  <si>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</si>
  <si>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</si>
  <si>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</si>
  <si>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</si>
  <si>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</si>
  <si>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</si>
  <si>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</si>
  <si>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</si>
  <si>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</si>
  <si>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</si>
  <si>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</si>
  <si>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</si>
  <si>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</si>
  <si>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</si>
  <si>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</si>
  <si>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</si>
  <si>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</si>
  <si>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</si>
  <si>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</si>
  <si>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</si>
  <si>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</si>
  <si>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</si>
  <si>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</si>
  <si>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</si>
  <si>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</si>
  <si>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</si>
  <si>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</si>
  <si>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</si>
  <si>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</si>
  <si>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</si>
  <si>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</si>
  <si>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</si>
  <si>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</si>
  <si>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</si>
  <si>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</si>
  <si>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</si>
  <si>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</si>
  <si>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</si>
  <si>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</si>
  <si>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</si>
  <si>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</si>
  <si>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</si>
  <si>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</si>
  <si>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</si>
  <si>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</si>
  <si>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</si>
  <si>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</si>
  <si>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</si>
  <si>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</si>
  <si>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</si>
  <si>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</si>
  <si>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</si>
  <si>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</si>
  <si>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</si>
  <si>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</si>
  <si>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</si>
  <si>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</si>
  <si>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</si>
  <si>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</si>
  <si>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</si>
  <si>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</si>
  <si>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</si>
  <si>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</si>
  <si>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</si>
  <si>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</si>
  <si>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</si>
  <si>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</si>
  <si>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</si>
  <si>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</si>
  <si>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</si>
  <si>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</si>
  <si>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</si>
  <si>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</si>
  <si>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</si>
  <si>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</si>
  <si>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</si>
  <si>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</si>
  <si>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</si>
  <si>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</si>
  <si>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</si>
  <si>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</si>
  <si>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</si>
  <si>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</si>
  <si>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</si>
  <si>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</si>
  <si>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</si>
  <si>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</si>
  <si>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</si>
  <si>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</si>
  <si>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</si>
  <si>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</si>
  <si>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</si>
  <si>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</si>
  <si>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</si>
  <si>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</si>
  <si>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</si>
  <si>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</si>
  <si>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</si>
  <si>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</si>
  <si>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</si>
  <si>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</si>
  <si>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</si>
  <si>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</si>
  <si>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</si>
  <si>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</si>
  <si>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</si>
  <si>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</si>
  <si>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</si>
  <si>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</si>
  <si>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</si>
  <si>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</si>
  <si>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</si>
  <si>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</si>
  <si>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</si>
  <si>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</si>
  <si>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</si>
  <si>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</si>
  <si>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</si>
  <si>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</si>
  <si>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</si>
  <si>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</si>
  <si>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</si>
  <si>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</si>
  <si>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</si>
  <si>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</si>
  <si>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</si>
  <si>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</si>
  <si>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</si>
  <si>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</si>
  <si>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</si>
  <si>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</si>
  <si>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</si>
  <si>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</si>
  <si>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</si>
  <si>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</si>
  <si>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</si>
  <si>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</si>
  <si>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</si>
  <si>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</si>
  <si>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</si>
  <si>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</si>
  <si>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</si>
  <si>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</si>
  <si>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</si>
  <si>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</si>
  <si>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</si>
  <si>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</si>
  <si>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</si>
  <si>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</si>
  <si>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</si>
  <si>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</si>
  <si>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</si>
  <si>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</si>
  <si>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</si>
  <si>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</si>
  <si>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</si>
  <si>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</si>
  <si>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</si>
  <si>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</si>
  <si>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</si>
  <si>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</si>
  <si>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</si>
  <si>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</si>
  <si>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</si>
  <si>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</si>
  <si>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</si>
  <si>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</si>
  <si>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</si>
  <si>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</si>
  <si>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</si>
  <si>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</si>
  <si>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</si>
  <si>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</si>
  <si>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</si>
  <si>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</si>
  <si>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</si>
  <si>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</si>
  <si>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</si>
  <si>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</si>
  <si>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</si>
  <si>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</si>
  <si>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</si>
  <si>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</si>
  <si>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</si>
  <si>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</si>
  <si>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</si>
  <si>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</si>
  <si>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</si>
  <si>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</si>
  <si>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</si>
  <si>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</si>
  <si>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</si>
  <si>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</si>
  <si>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</si>
  <si>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</si>
  <si>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</si>
  <si>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</si>
  <si>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</si>
  <si>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</si>
  <si>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</si>
  <si>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</si>
  <si>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</si>
  <si>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</si>
  <si>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</si>
  <si>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</si>
  <si>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</si>
  <si>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</si>
  <si>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</si>
  <si>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</si>
  <si>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</si>
  <si>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</si>
  <si>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</si>
  <si>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</si>
  <si>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</si>
  <si>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</si>
  <si>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</si>
  <si>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</si>
  <si>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</si>
  <si>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</si>
  <si>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</si>
  <si>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</si>
  <si>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</si>
  <si>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</si>
  <si>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</si>
  <si>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</si>
  <si>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</si>
  <si>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</si>
  <si>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</si>
  <si>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</si>
  <si>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</si>
  <si>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</si>
  <si>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</si>
  <si>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</si>
  <si>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</si>
  <si>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</si>
  <si>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</si>
  <si>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</si>
  <si>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</si>
  <si>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</si>
  <si>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</si>
  <si>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</si>
  <si>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</si>
  <si>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</si>
  <si>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</si>
  <si>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</si>
  <si>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</si>
  <si>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</si>
  <si>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</si>
  <si>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</si>
  <si>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</si>
  <si>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</si>
  <si>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</si>
  <si>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</si>
  <si>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</si>
  <si>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</si>
  <si>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</si>
  <si>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</si>
  <si>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</si>
  <si>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</si>
  <si>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</si>
  <si>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</si>
  <si>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</si>
  <si>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</si>
  <si>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</si>
  <si>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</si>
  <si>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</si>
  <si>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</si>
  <si>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</si>
  <si>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</si>
  <si>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</si>
  <si>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</si>
  <si>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</si>
  <si>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</si>
  <si>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</si>
  <si>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</si>
  <si>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</si>
  <si>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</si>
  <si>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</si>
  <si>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</si>
  <si>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</si>
  <si>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</si>
  <si>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</si>
  <si>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</si>
  <si>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</si>
  <si>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</si>
  <si>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</si>
  <si>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</si>
  <si>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</si>
  <si>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</si>
  <si>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</si>
  <si>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</si>
  <si>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</si>
  <si>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</si>
  <si>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</si>
  <si>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</si>
  <si>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</si>
  <si>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</si>
  <si>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</si>
  <si>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</si>
  <si>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</si>
  <si>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</si>
  <si>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</si>
  <si>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</si>
  <si>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</si>
  <si>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</si>
  <si>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</si>
  <si>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</si>
  <si>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</si>
  <si>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</si>
  <si>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</si>
  <si>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</si>
  <si>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</si>
  <si>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</si>
  <si>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</si>
  <si>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</si>
  <si>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</si>
  <si>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</si>
  <si>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</si>
  <si>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</si>
  <si>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</si>
  <si>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</si>
  <si>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</si>
  <si>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</si>
  <si>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</si>
  <si>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</si>
  <si>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</si>
  <si>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</si>
  <si>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</si>
  <si>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</si>
  <si>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</si>
  <si>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</si>
  <si>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</si>
  <si>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</si>
  <si>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</si>
  <si>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</si>
  <si>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</si>
  <si>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</si>
  <si>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</si>
  <si>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</si>
  <si>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</si>
  <si>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</si>
  <si>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</si>
  <si>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</si>
  <si>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</si>
  <si>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</si>
  <si>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</si>
  <si>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</si>
  <si>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</si>
  <si>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</si>
  <si>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</si>
  <si>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</si>
  <si>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</si>
  <si>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</si>
  <si>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</si>
  <si>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</si>
  <si>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</si>
  <si>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</si>
  <si>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</si>
  <si>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</si>
  <si>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</si>
  <si>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</si>
  <si>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</si>
  <si>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</si>
  <si>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</si>
  <si>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</si>
  <si>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</si>
  <si>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</si>
  <si>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</si>
  <si>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</si>
  <si>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</si>
  <si>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</si>
  <si>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</si>
  <si>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</si>
  <si>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</si>
  <si>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</si>
  <si>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</si>
  <si>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</si>
  <si>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</si>
  <si>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</si>
  <si>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</si>
  <si>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</si>
  <si>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</si>
  <si>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</si>
  <si>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</si>
  <si>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</si>
  <si>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</si>
  <si>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</si>
  <si>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</si>
  <si>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</si>
  <si>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</si>
  <si>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</si>
  <si>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</si>
  <si>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</si>
  <si>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</si>
  <si>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</si>
  <si>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</si>
  <si>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</si>
  <si>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</si>
  <si>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</si>
  <si>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</si>
  <si>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</si>
  <si>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</si>
  <si>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</si>
  <si>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</si>
  <si>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</si>
  <si>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</si>
  <si>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</si>
  <si>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</si>
  <si>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</si>
  <si>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</si>
  <si>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</si>
  <si>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</si>
  <si>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</si>
  <si>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</si>
  <si>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</si>
  <si>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</si>
  <si>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</si>
  <si>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</si>
  <si>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</si>
  <si>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</si>
  <si>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</si>
  <si>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</si>
  <si>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</si>
  <si>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</si>
  <si>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</si>
  <si>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</si>
  <si>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</si>
  <si>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</si>
  <si>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</si>
  <si>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</si>
  <si>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</si>
  <si>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</si>
  <si>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</si>
  <si>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</si>
  <si>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</si>
  <si>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</si>
  <si>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</si>
  <si>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</si>
  <si>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</si>
  <si>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</si>
  <si>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</si>
  <si>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</si>
  <si>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</si>
  <si>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</si>
  <si>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</si>
  <si>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</si>
  <si>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</si>
  <si>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</si>
  <si>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</si>
  <si>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</si>
  <si>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</si>
  <si>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</si>
  <si>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</si>
  <si>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</si>
  <si>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</si>
  <si>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</si>
  <si>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</si>
  <si>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</si>
  <si>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</si>
  <si>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</si>
  <si>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</si>
  <si>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</si>
  <si>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</si>
  <si>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</si>
  <si>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</si>
  <si>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</si>
  <si>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</si>
  <si>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</si>
  <si>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</si>
  <si>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</si>
  <si>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</si>
  <si>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</si>
  <si>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</si>
  <si>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</si>
  <si>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</si>
  <si>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</si>
  <si>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</si>
  <si>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</si>
  <si>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</si>
  <si>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</si>
  <si>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</si>
  <si>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</si>
  <si>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</si>
  <si>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</si>
  <si>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</si>
  <si>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</si>
  <si>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</si>
  <si>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</si>
  <si>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</si>
  <si>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</si>
  <si>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</si>
  <si>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</si>
  <si>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</si>
  <si>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</si>
  <si>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</si>
  <si>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</si>
  <si>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</si>
  <si>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</si>
  <si>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</si>
  <si>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</si>
  <si>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</si>
  <si>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</si>
  <si>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</si>
  <si>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</si>
  <si>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</si>
  <si>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</si>
  <si>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</si>
  <si>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</si>
  <si>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</si>
  <si>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</si>
  <si>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</si>
  <si>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</si>
  <si>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</si>
  <si>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</si>
  <si>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</si>
  <si>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</si>
  <si>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</si>
  <si>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</si>
  <si>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</si>
  <si>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</si>
  <si>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</si>
  <si>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</si>
  <si>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</si>
  <si>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</si>
  <si>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</si>
  <si>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</si>
  <si>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</si>
  <si>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</si>
  <si>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</si>
  <si>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</si>
  <si>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</si>
  <si>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</si>
  <si>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</si>
  <si>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</si>
  <si>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</si>
  <si>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</si>
  <si>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</si>
  <si>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</si>
  <si>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</si>
  <si>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</si>
  <si>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</si>
  <si>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</si>
  <si>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</si>
  <si>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</si>
  <si>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</si>
  <si>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</si>
  <si>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</si>
  <si>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</si>
  <si>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</si>
  <si>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</si>
  <si>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</si>
  <si>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</si>
  <si>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</si>
  <si>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</si>
  <si>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</si>
  <si>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</si>
  <si>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</si>
  <si>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</si>
  <si>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</si>
  <si>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</si>
  <si>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</si>
  <si>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</si>
  <si>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</si>
  <si>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</si>
  <si>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</si>
  <si>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</si>
  <si>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</si>
  <si>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</si>
  <si>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</si>
  <si>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</si>
  <si>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</si>
  <si>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</si>
  <si>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</si>
  <si>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</si>
  <si>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</si>
  <si>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</si>
  <si>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</si>
  <si>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</si>
  <si>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</si>
  <si>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</si>
  <si>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</si>
  <si>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</si>
  <si>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</si>
  <si>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</si>
  <si>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</si>
  <si>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</si>
  <si>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</si>
  <si>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</si>
  <si>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</si>
  <si>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</si>
  <si>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</si>
  <si>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</si>
  <si>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</si>
  <si>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</si>
  <si>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</si>
  <si>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</si>
  <si>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</si>
  <si>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</si>
  <si>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</si>
  <si>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</si>
  <si>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</si>
  <si>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</si>
  <si>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</si>
  <si>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</si>
  <si>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</si>
  <si>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</si>
  <si>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</si>
  <si>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</si>
  <si>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</si>
  <si>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</si>
  <si>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</si>
  <si>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</si>
  <si>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</si>
  <si>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</si>
  <si>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</si>
  <si>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</si>
  <si>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</si>
  <si>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</si>
  <si>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</si>
  <si>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</si>
  <si>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</si>
  <si>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</si>
  <si>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</si>
  <si>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</si>
  <si>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</si>
  <si>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</si>
  <si>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</si>
  <si>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</si>
  <si>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</si>
  <si>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</si>
  <si>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</si>
  <si>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</si>
  <si>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</si>
  <si>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</si>
  <si>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</si>
  <si>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</si>
  <si>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</si>
  <si>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</si>
  <si>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</si>
  <si>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</si>
  <si>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</si>
  <si>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</si>
  <si>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</si>
  <si>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</si>
  <si>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</si>
  <si>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</si>
  <si>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</si>
  <si>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</si>
  <si>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</si>
  <si>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</si>
  <si>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</si>
  <si>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</si>
  <si>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</si>
  <si>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</si>
  <si>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</si>
  <si>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</si>
  <si>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</si>
  <si>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</si>
  <si>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</si>
  <si>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</si>
  <si>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</si>
  <si>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</si>
  <si>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</si>
  <si>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</si>
  <si>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</si>
  <si>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</si>
  <si>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</si>
  <si>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</si>
  <si>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</si>
  <si>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</si>
  <si>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</si>
  <si>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</si>
  <si>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</si>
  <si>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</si>
  <si>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</si>
  <si>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</si>
  <si>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</si>
  <si>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</si>
  <si>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</si>
  <si>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</si>
  <si>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</si>
  <si>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</si>
  <si>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</si>
  <si>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</si>
  <si>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</si>
  <si>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</si>
  <si>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</si>
  <si>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</si>
  <si>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</si>
  <si>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</si>
  <si>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</si>
  <si>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</si>
  <si>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</si>
  <si>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</si>
  <si>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</si>
  <si>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</si>
  <si>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</si>
  <si>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</si>
  <si>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</si>
  <si>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</si>
  <si>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</si>
  <si>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</si>
  <si>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</si>
  <si>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</si>
  <si>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</si>
  <si>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</si>
  <si>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</si>
  <si>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</si>
  <si>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</si>
  <si>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</si>
  <si>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</si>
  <si>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</si>
  <si>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</si>
  <si>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</si>
  <si>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</si>
  <si>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</si>
  <si>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</si>
  <si>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</si>
  <si>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</si>
  <si>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</si>
  <si>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</si>
  <si>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</si>
  <si>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</si>
  <si>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</si>
  <si>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</si>
  <si>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</si>
  <si>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</si>
  <si>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</si>
  <si>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</si>
  <si>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</si>
  <si>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</si>
  <si>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</si>
  <si>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</si>
  <si>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</si>
  <si>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</si>
  <si>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</si>
  <si>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</si>
  <si>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</si>
  <si>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</si>
  <si>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</si>
  <si>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</si>
  <si>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</si>
  <si>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</si>
  <si>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</si>
  <si>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</si>
  <si>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</si>
  <si>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</si>
  <si>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</si>
  <si>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</si>
  <si>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</si>
  <si>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</si>
  <si>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</si>
  <si>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</si>
  <si>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</si>
  <si>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</si>
  <si>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</si>
  <si>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</si>
  <si>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</si>
  <si>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</si>
  <si>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</si>
  <si>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</si>
  <si>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</si>
  <si>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</si>
  <si>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</si>
  <si>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</si>
  <si>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</si>
  <si>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</si>
  <si>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</si>
  <si>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</si>
  <si>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</si>
  <si>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</si>
  <si>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</si>
  <si>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</si>
  <si>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</si>
  <si>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</si>
  <si>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</si>
  <si>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</si>
  <si>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</si>
  <si>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</si>
  <si>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</si>
  <si>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</si>
  <si>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</si>
  <si>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</si>
  <si>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</si>
  <si>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</si>
  <si>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</si>
  <si>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</si>
  <si>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</si>
  <si>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</si>
  <si>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</si>
  <si>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</si>
  <si>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</si>
  <si>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</si>
  <si>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</si>
  <si>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</si>
  <si>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</si>
  <si>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</si>
  <si>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</si>
  <si>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</si>
  <si>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</si>
  <si>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</si>
  <si>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</si>
  <si>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</si>
  <si>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</si>
  <si>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</si>
  <si>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</si>
  <si>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</si>
  <si>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</si>
  <si>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</si>
  <si>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</si>
  <si>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</si>
  <si>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</si>
  <si>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</si>
  <si>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</si>
  <si>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</si>
  <si>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</si>
  <si>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</si>
  <si>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</si>
  <si>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</si>
  <si>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</si>
  <si>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</si>
  <si>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</si>
  <si>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</si>
  <si>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</si>
  <si>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</si>
  <si>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</si>
  <si>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</si>
  <si>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</si>
  <si>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</si>
  <si>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</si>
  <si>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</si>
  <si>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</si>
  <si>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</si>
  <si>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</si>
  <si>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</si>
  <si>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</si>
  <si>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</si>
  <si>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</si>
  <si>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</si>
  <si>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</si>
  <si>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</si>
  <si>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</si>
  <si>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</si>
  <si>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</si>
  <si>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</si>
  <si>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</si>
  <si>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</si>
  <si>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</si>
  <si>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</si>
  <si>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</si>
  <si>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</si>
  <si>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</si>
  <si>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</si>
  <si>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</si>
  <si>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</si>
  <si>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</si>
  <si>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</si>
  <si>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</si>
  <si>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</si>
  <si>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</si>
  <si>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</si>
  <si>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</si>
  <si>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</si>
  <si>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</si>
  <si>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</si>
  <si>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</si>
  <si>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</si>
  <si>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</si>
  <si>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</si>
  <si>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</si>
  <si>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</si>
  <si>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</si>
  <si>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</si>
  <si>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</si>
  <si>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</si>
  <si>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</si>
  <si>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</si>
  <si>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</si>
  <si>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</si>
  <si>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</si>
  <si>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</si>
  <si>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</si>
  <si>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</si>
  <si>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</si>
  <si>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</si>
  <si>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</si>
  <si>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</si>
  <si>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</si>
  <si>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</si>
  <si>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</si>
  <si>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</si>
  <si>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</si>
  <si>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</si>
  <si>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</si>
  <si>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</si>
  <si>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</si>
  <si>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</si>
  <si>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</si>
  <si>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</si>
  <si>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</si>
  <si>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</si>
  <si>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</si>
  <si>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</si>
  <si>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</si>
  <si>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</si>
  <si>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</si>
  <si>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</si>
  <si>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</si>
  <si>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</si>
  <si>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</si>
  <si>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</si>
  <si>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</si>
  <si>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</si>
  <si>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</si>
  <si>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</si>
  <si>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</si>
  <si>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</si>
  <si>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</si>
  <si>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</si>
  <si>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</si>
  <si>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</si>
  <si>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</si>
  <si>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</si>
  <si>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</si>
  <si>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</si>
  <si>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</si>
  <si>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</si>
  <si>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</si>
  <si>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</si>
  <si>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</si>
  <si>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</si>
  <si>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</si>
  <si>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</si>
  <si>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</si>
  <si>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</si>
  <si>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</si>
  <si>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</si>
  <si>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</si>
  <si>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</si>
  <si>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</si>
  <si>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</si>
  <si>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</si>
  <si>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</si>
  <si>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</si>
  <si>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</si>
  <si>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</si>
  <si>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</si>
  <si>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</si>
  <si>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</si>
  <si>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</si>
  <si>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</si>
  <si>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</si>
  <si>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</si>
  <si>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</si>
  <si>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</si>
  <si>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</si>
  <si>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</si>
  <si>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</si>
  <si>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</si>
  <si>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</si>
  <si>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</si>
  <si>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</si>
  <si>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</si>
  <si>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</si>
  <si>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</si>
  <si>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</si>
  <si>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</si>
  <si>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</si>
  <si>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</si>
  <si>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</si>
  <si>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</si>
  <si>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</si>
  <si>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</si>
  <si>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</si>
  <si>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</si>
  <si>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</si>
  <si>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</si>
  <si>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</si>
  <si>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</si>
  <si>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</si>
  <si>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</si>
  <si>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</si>
  <si>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</si>
  <si>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</si>
  <si>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</si>
  <si>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</si>
  <si>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</si>
  <si>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</si>
  <si>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</si>
  <si>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</si>
  <si>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</si>
  <si>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</si>
  <si>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</si>
  <si>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</si>
  <si>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</si>
  <si>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</si>
  <si>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</si>
  <si>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</si>
  <si>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</si>
  <si>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</si>
  <si>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</si>
  <si>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</si>
  <si>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</si>
  <si>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</si>
  <si>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</si>
  <si>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</si>
  <si>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</si>
  <si>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</si>
  <si>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</si>
  <si>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</si>
  <si>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</si>
  <si>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</si>
  <si>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</si>
  <si>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</si>
  <si>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</si>
  <si>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</si>
  <si>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</si>
  <si>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</si>
  <si>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</si>
  <si>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</si>
  <si>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</si>
  <si>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</si>
  <si>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</si>
  <si>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</si>
  <si>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</si>
  <si>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</si>
  <si>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</si>
  <si>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</si>
  <si>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</si>
  <si>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</si>
  <si>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</si>
  <si>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</si>
  <si>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</si>
  <si>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</si>
  <si>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</si>
  <si>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</si>
  <si>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</si>
  <si>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</si>
  <si>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</si>
  <si>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</si>
  <si>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</si>
  <si>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</si>
  <si>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</si>
  <si>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</si>
  <si>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</si>
  <si>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</si>
  <si>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</si>
  <si>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</si>
  <si>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</si>
  <si>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</si>
  <si>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</si>
  <si>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</si>
  <si>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</si>
  <si>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</si>
  <si>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</si>
  <si>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</si>
  <si>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</si>
  <si>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</si>
  <si>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</si>
  <si>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</si>
  <si>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</si>
  <si>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</si>
  <si>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</si>
  <si>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</si>
  <si>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</si>
  <si>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</si>
  <si>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</si>
  <si>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</si>
  <si>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</si>
  <si>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</si>
  <si>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</si>
  <si>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</si>
  <si>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</si>
  <si>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</si>
  <si>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</si>
  <si>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</si>
  <si>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</si>
  <si>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</si>
  <si>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</si>
  <si>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</si>
  <si>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</si>
  <si>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</si>
  <si>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</si>
  <si>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</si>
  <si>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</si>
  <si>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</si>
  <si>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</si>
  <si>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</si>
  <si>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</si>
  <si>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</si>
  <si>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</si>
  <si>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</si>
  <si>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</si>
  <si>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</si>
  <si>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</si>
  <si>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</si>
  <si>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</si>
  <si>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</si>
  <si>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</si>
  <si>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</si>
  <si>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</si>
  <si>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</si>
  <si>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</si>
  <si>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</si>
  <si>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</si>
  <si>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</si>
  <si>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</si>
  <si>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</si>
  <si>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</si>
  <si>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</si>
  <si>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</si>
  <si>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</si>
  <si>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</si>
  <si>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</si>
  <si>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</si>
  <si>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</si>
  <si>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</si>
  <si>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</si>
  <si>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</si>
  <si>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</si>
  <si>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</si>
  <si>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</si>
  <si>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</si>
  <si>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</si>
  <si>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</si>
  <si>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</si>
  <si>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</si>
  <si>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</si>
  <si>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</si>
  <si>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</si>
  <si>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</si>
  <si>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</si>
  <si>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</si>
  <si>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</si>
  <si>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</si>
  <si>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</si>
  <si>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</si>
  <si>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</si>
  <si>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</si>
  <si>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</si>
  <si>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</si>
  <si>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</si>
  <si>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</si>
  <si>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</si>
  <si>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</si>
  <si>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</si>
  <si>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</si>
  <si>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</si>
  <si>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</si>
  <si>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</si>
  <si>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</si>
  <si>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</si>
  <si>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</si>
  <si>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</si>
  <si>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</si>
  <si>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</si>
  <si>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</si>
  <si>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</si>
  <si>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</si>
  <si>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</si>
  <si>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</si>
  <si>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</si>
  <si>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</si>
  <si>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</si>
  <si>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</si>
  <si>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</si>
  <si>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</si>
  <si>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</si>
  <si>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</si>
  <si>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</si>
  <si>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</si>
  <si>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</si>
  <si>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</si>
  <si>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</si>
  <si>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</si>
  <si>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</si>
  <si>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</si>
  <si>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</si>
  <si>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</si>
  <si>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</si>
  <si>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</si>
  <si>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</si>
  <si>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</si>
  <si>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</si>
  <si>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</si>
  <si>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</si>
  <si>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</si>
  <si>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</si>
  <si>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</si>
  <si>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</si>
  <si>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</si>
  <si>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</si>
  <si>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</si>
  <si>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</si>
  <si>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</si>
  <si>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</si>
  <si>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</si>
  <si>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</si>
  <si>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</si>
  <si>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</si>
  <si>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</si>
  <si>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</si>
  <si>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</si>
  <si>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</si>
  <si>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</si>
  <si>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</si>
  <si>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</si>
  <si>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</si>
  <si>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</si>
  <si>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</si>
  <si>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</si>
  <si>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</si>
  <si>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</si>
  <si>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</si>
  <si>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</si>
  <si>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</si>
  <si>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</si>
  <si>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</si>
  <si>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</si>
  <si>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</si>
  <si>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</si>
  <si>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</si>
  <si>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</si>
  <si>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</si>
  <si>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</si>
  <si>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</si>
  <si>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</si>
  <si>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</si>
  <si>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</si>
  <si>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</si>
  <si>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</si>
  <si>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</si>
  <si>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</si>
  <si>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</si>
  <si>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</si>
  <si>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</si>
  <si>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</si>
  <si>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</si>
  <si>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</si>
  <si>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</si>
  <si>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</si>
  <si>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</si>
  <si>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</si>
  <si>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</si>
  <si>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</si>
  <si>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</si>
  <si>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</si>
  <si>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</si>
  <si>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</si>
  <si>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</si>
  <si>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</si>
  <si>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</si>
  <si>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</si>
  <si>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</si>
  <si>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</si>
  <si>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</si>
  <si>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</si>
  <si>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</si>
  <si>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</si>
  <si>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</si>
  <si>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</si>
  <si>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</si>
  <si>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</si>
  <si>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</si>
  <si>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</si>
  <si>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</si>
  <si>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</si>
  <si>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</si>
  <si>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</si>
  <si>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</si>
  <si>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</si>
  <si>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</si>
  <si>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</si>
  <si>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</si>
  <si>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</si>
  <si>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</si>
  <si>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</si>
  <si>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</si>
  <si>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</si>
  <si>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</si>
  <si>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</si>
  <si>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</si>
  <si>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</si>
  <si>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</si>
  <si>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</si>
  <si>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</si>
  <si>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</si>
  <si>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</si>
  <si>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</si>
  <si>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</si>
  <si>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</si>
  <si>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</si>
  <si>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</si>
  <si>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</si>
  <si>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</si>
  <si>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</si>
  <si>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</si>
  <si>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</si>
  <si>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</si>
  <si>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</si>
  <si>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</si>
  <si>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</si>
  <si>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</si>
  <si>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</si>
  <si>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</si>
  <si>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</si>
  <si>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</si>
  <si>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</si>
  <si>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</si>
  <si>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</si>
  <si>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</si>
  <si>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</si>
  <si>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</si>
  <si>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</si>
  <si>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</si>
  <si>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</si>
  <si>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</si>
  <si>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</si>
  <si>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</si>
  <si>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</si>
  <si>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</si>
  <si>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</si>
  <si>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</si>
  <si>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</si>
  <si>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</si>
  <si>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</si>
  <si>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</si>
  <si>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</si>
  <si>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</si>
  <si>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</si>
  <si>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</si>
  <si>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</si>
  <si>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</si>
  <si>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</si>
  <si>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</si>
  <si>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</si>
  <si>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</si>
  <si>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</si>
  <si>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</si>
  <si>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</si>
  <si>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</si>
  <si>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</si>
  <si>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</si>
  <si>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</si>
  <si>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</si>
  <si>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</si>
  <si>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</si>
  <si>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</si>
  <si>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</si>
  <si>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</si>
  <si>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</si>
  <si>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</si>
  <si>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</si>
  <si>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</si>
  <si>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</si>
  <si>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</si>
  <si>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</si>
  <si>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</si>
  <si>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</si>
  <si>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</si>
  <si>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</si>
  <si>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</si>
  <si>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</si>
  <si>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</si>
  <si>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</si>
  <si>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</si>
  <si>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</si>
  <si>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</si>
  <si>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</si>
  <si>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</si>
  <si>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</si>
  <si>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</si>
  <si>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</si>
  <si>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</si>
  <si>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</si>
  <si>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</si>
  <si>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</si>
  <si>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</si>
  <si>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</si>
  <si>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</si>
  <si>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</si>
  <si>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</si>
  <si>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</si>
  <si>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</si>
  <si>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</si>
  <si>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</si>
  <si>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</si>
  <si>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</si>
  <si>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</si>
  <si>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</si>
  <si>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</si>
  <si>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</si>
  <si>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</si>
  <si>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</si>
  <si>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</si>
  <si>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</si>
  <si>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</si>
  <si>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</si>
  <si>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</si>
  <si>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</si>
  <si>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</si>
  <si>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</si>
  <si>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</si>
  <si>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</si>
  <si>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</si>
  <si>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</si>
  <si>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</si>
  <si>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</si>
  <si>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</si>
  <si>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</si>
  <si>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</si>
  <si>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</si>
  <si>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</si>
  <si>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</si>
  <si>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</si>
  <si>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</si>
  <si>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</si>
  <si>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</si>
  <si>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</si>
  <si>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</si>
  <si>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</si>
  <si>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</si>
  <si>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</si>
  <si>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</si>
  <si>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</si>
  <si>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</si>
  <si>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</si>
  <si>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</si>
  <si>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</si>
  <si>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</si>
  <si>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</si>
  <si>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</si>
  <si>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</si>
  <si>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</si>
  <si>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</si>
  <si>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</si>
  <si>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</si>
  <si>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</si>
  <si>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</si>
  <si>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</si>
  <si>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</si>
  <si>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</si>
  <si>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</si>
  <si>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</si>
  <si>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</si>
  <si>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</si>
  <si>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</si>
  <si>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</si>
  <si>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</si>
  <si>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</si>
  <si>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</si>
  <si>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</si>
  <si>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</si>
  <si>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</si>
  <si>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</si>
  <si>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</si>
  <si>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</si>
  <si>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</si>
  <si>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</si>
  <si>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</si>
  <si>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</si>
  <si>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</si>
  <si>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</si>
  <si>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</si>
  <si>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</si>
  <si>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</si>
  <si>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</si>
  <si>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</si>
  <si>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</si>
  <si>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</si>
  <si>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</si>
  <si>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</si>
  <si>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</si>
  <si>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</si>
  <si>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</si>
  <si>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</si>
  <si>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</si>
  <si>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</si>
  <si>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</si>
  <si>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</si>
  <si>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</si>
  <si>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</si>
  <si>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</si>
  <si>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</si>
  <si>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</si>
  <si>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</si>
  <si>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</si>
  <si>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</si>
  <si>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</si>
  <si>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</si>
  <si>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</si>
  <si>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</si>
  <si>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</si>
  <si>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</si>
  <si>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</si>
  <si>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</si>
  <si>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</si>
  <si>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</si>
  <si>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</si>
  <si>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</si>
  <si>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</si>
  <si>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</si>
  <si>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</si>
  <si>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</si>
  <si>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</si>
  <si>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</si>
  <si>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</si>
  <si>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</si>
  <si>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</si>
  <si>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</si>
  <si>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</si>
  <si>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</si>
  <si>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</si>
  <si>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</si>
  <si>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</si>
  <si>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</si>
  <si>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</si>
  <si>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</si>
  <si>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</si>
  <si>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</si>
  <si>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</si>
  <si>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</si>
  <si>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</si>
  <si>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</si>
  <si>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</si>
  <si>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</si>
  <si>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</si>
  <si>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</si>
  <si>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</si>
  <si>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</si>
  <si>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</si>
  <si>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</si>
  <si>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</si>
  <si>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</si>
  <si>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</si>
  <si>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</si>
  <si>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</si>
  <si>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</si>
  <si>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</si>
  <si>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</si>
  <si>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</si>
  <si>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</si>
  <si>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</si>
  <si>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</si>
  <si>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</si>
  <si>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</si>
  <si>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</si>
  <si>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</si>
  <si>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</si>
  <si>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</si>
  <si>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</si>
  <si>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</si>
  <si>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</si>
  <si>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</si>
  <si>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</si>
  <si>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</si>
  <si>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</si>
  <si>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</si>
  <si>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</si>
  <si>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</si>
  <si>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</si>
  <si>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</si>
  <si>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</si>
  <si>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</si>
  <si>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</si>
  <si>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</si>
  <si>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</si>
  <si>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</si>
  <si>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</si>
  <si>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</si>
  <si>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</si>
  <si>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</si>
  <si>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</si>
  <si>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</si>
  <si>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</si>
  <si>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</si>
  <si>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</si>
  <si>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</si>
  <si>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</si>
  <si>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</si>
  <si>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</si>
  <si>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</si>
  <si>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</si>
  <si>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</si>
  <si>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</si>
  <si>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</si>
  <si>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</si>
  <si>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</si>
  <si>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</si>
  <si>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</si>
  <si>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</si>
  <si>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</si>
  <si>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</si>
  <si>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</si>
  <si>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</si>
  <si>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</si>
  <si>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</si>
  <si>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</si>
  <si>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</si>
  <si>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</si>
  <si>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</si>
  <si>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</si>
  <si>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</si>
  <si>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</si>
  <si>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</si>
  <si>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</si>
  <si>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</si>
  <si>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</si>
  <si>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</si>
  <si>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</si>
  <si>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</si>
  <si>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</si>
  <si>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</si>
  <si>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</si>
  <si>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</si>
  <si>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</si>
  <si>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</si>
  <si>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</si>
  <si>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</si>
  <si>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</si>
  <si>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</si>
  <si>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</si>
  <si>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</si>
  <si>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</si>
  <si>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</si>
  <si>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</si>
  <si>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</si>
  <si>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</si>
  <si>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</si>
  <si>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</si>
  <si>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</si>
  <si>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</si>
  <si>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</si>
  <si>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</si>
  <si>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</si>
  <si>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</si>
  <si>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</si>
  <si>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</si>
  <si>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</si>
  <si>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</si>
  <si>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</si>
  <si>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</si>
  <si>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</si>
  <si>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</si>
  <si>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</si>
  <si>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</si>
  <si>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</si>
  <si>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</si>
  <si>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</si>
  <si>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</si>
  <si>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</si>
  <si>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</si>
  <si>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</si>
  <si>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</si>
  <si>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</si>
  <si>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</si>
  <si>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</si>
  <si>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</si>
  <si>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</si>
  <si>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</si>
  <si>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</si>
  <si>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</si>
  <si>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</si>
  <si>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</si>
  <si>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</si>
  <si>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</si>
  <si>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</si>
  <si>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</si>
  <si>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</si>
  <si>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</si>
  <si>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</si>
  <si>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</si>
  <si>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</si>
  <si>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</si>
  <si>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</si>
  <si>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</si>
  <si>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</si>
  <si>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</si>
  <si>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</si>
  <si>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</si>
  <si>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</si>
  <si>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</si>
  <si>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</si>
  <si>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</si>
  <si>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</si>
  <si>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</si>
  <si>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</si>
  <si>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</si>
  <si>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</si>
  <si>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</si>
  <si>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</si>
  <si>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</si>
  <si>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</si>
  <si>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</si>
  <si>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</si>
  <si>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</si>
  <si>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</si>
  <si>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</si>
  <si>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</si>
  <si>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</si>
  <si>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</si>
  <si>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</si>
  <si>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</si>
  <si>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</si>
  <si>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</si>
  <si>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</si>
  <si>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</si>
  <si>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</si>
  <si>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</si>
  <si>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</si>
  <si>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</si>
  <si>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</si>
  <si>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</si>
  <si>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</si>
  <si>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</si>
  <si>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</si>
  <si>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</si>
  <si>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</si>
  <si>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</si>
  <si>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</si>
  <si>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</si>
  <si>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</si>
  <si>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</si>
  <si>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</si>
  <si>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</si>
  <si>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</si>
  <si>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</si>
  <si>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</si>
  <si>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</si>
  <si>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</si>
  <si>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</si>
  <si>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</si>
  <si>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</si>
  <si>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</si>
  <si>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</si>
  <si>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</si>
  <si>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</si>
  <si>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</si>
  <si>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</si>
  <si>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</si>
  <si>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</si>
  <si>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</si>
  <si>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</si>
  <si>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</si>
  <si>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</si>
  <si>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</si>
  <si>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</si>
  <si>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</si>
  <si>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</si>
  <si>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</si>
  <si>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</si>
  <si>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</si>
  <si>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</si>
  <si>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</si>
  <si>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</si>
  <si>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</si>
  <si>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</si>
  <si>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</si>
  <si>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</si>
  <si>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</si>
  <si>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</si>
  <si>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</si>
  <si>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</si>
  <si>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</si>
  <si>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</si>
  <si>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</si>
  <si>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</si>
  <si>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</si>
  <si>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</si>
  <si>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</si>
  <si>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</si>
  <si>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</si>
  <si>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</si>
  <si>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</si>
  <si>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</si>
  <si>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</si>
  <si>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</si>
  <si>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</si>
  <si>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</si>
  <si>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</si>
  <si>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</si>
  <si>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</si>
  <si>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</si>
  <si>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</si>
  <si>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</si>
  <si>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</si>
  <si>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</si>
  <si>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</si>
  <si>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</si>
  <si>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</si>
  <si>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</si>
  <si>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</si>
  <si>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</si>
  <si>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</si>
  <si>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</si>
  <si>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</si>
  <si>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</si>
  <si>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</si>
  <si>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</si>
  <si>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</si>
  <si>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</si>
  <si>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</si>
  <si>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</si>
  <si>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</si>
  <si>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</si>
  <si>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</si>
  <si>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</si>
  <si>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</si>
  <si>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</si>
  <si>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</si>
  <si>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</si>
  <si>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</si>
  <si>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</si>
  <si>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</si>
  <si>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</si>
  <si>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</si>
  <si>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</si>
  <si>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</si>
  <si>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</si>
  <si>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</si>
  <si>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</si>
  <si>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</si>
  <si>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</si>
  <si>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</si>
  <si>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</si>
  <si>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</si>
  <si>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</si>
  <si>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</si>
  <si>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</si>
  <si>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</si>
  <si>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</si>
  <si>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</si>
  <si>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</si>
  <si>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</si>
  <si>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</si>
  <si>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</si>
  <si>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</si>
  <si>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</si>
  <si>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</si>
  <si>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</si>
  <si>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</si>
  <si>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</si>
  <si>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</si>
  <si>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</si>
  <si>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</si>
  <si>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</si>
  <si>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</si>
  <si>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</si>
  <si>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</si>
  <si>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</si>
  <si>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</si>
  <si>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</si>
  <si>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</si>
  <si>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</si>
  <si>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</si>
  <si>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</si>
  <si>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</si>
  <si>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</si>
  <si>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</si>
  <si>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</si>
  <si>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</si>
  <si>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</si>
  <si>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</si>
  <si>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</si>
  <si>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</si>
  <si>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</si>
  <si>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</si>
  <si>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</si>
  <si>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</si>
  <si>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</si>
  <si>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</si>
  <si>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</si>
  <si>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</si>
  <si>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</si>
  <si>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</si>
  <si>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</si>
  <si>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</si>
  <si>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</si>
  <si>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</si>
  <si>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</si>
  <si>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</si>
  <si>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</si>
  <si>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</si>
  <si>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</si>
  <si>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</si>
  <si>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</si>
  <si>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</si>
  <si>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</si>
  <si>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</si>
  <si>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</si>
  <si>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</si>
  <si>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</si>
  <si>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</si>
  <si>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</si>
  <si>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</si>
  <si>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</si>
  <si>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</si>
  <si>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</si>
  <si>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</si>
  <si>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</si>
  <si>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</si>
  <si>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</si>
  <si>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</si>
  <si>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</si>
  <si>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</si>
  <si>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</si>
  <si>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</si>
  <si>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</si>
  <si>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</si>
  <si>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</si>
  <si>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</si>
  <si>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</si>
  <si>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</si>
  <si>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</si>
  <si>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</si>
  <si>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</si>
  <si>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</si>
  <si>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</si>
  <si>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</si>
  <si>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</si>
  <si>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</si>
  <si>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</si>
  <si>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</si>
  <si>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</si>
  <si>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</si>
  <si>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</si>
  <si>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</si>
  <si>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</si>
  <si>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</si>
  <si>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</si>
  <si>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</si>
  <si>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</si>
  <si>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</si>
  <si>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</si>
  <si>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</si>
  <si>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</si>
  <si>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</si>
  <si>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</si>
  <si>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</si>
  <si>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</si>
  <si>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</si>
  <si>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</si>
  <si>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</si>
  <si>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</si>
  <si>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</si>
  <si>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</si>
  <si>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</si>
  <si>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</si>
  <si>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</si>
  <si>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</si>
  <si>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</si>
  <si>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</si>
  <si>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</si>
  <si>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</si>
  <si>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</si>
  <si>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</si>
  <si>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</si>
  <si>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</si>
  <si>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</si>
  <si>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</si>
  <si>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</si>
  <si>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</si>
  <si>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</si>
  <si>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</si>
  <si>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</si>
  <si>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</si>
  <si>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</si>
  <si>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</si>
  <si>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</si>
  <si>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</si>
  <si>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</si>
  <si>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</si>
  <si>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</si>
  <si>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</si>
  <si>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</si>
  <si>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</si>
  <si>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</si>
  <si>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</si>
  <si>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</si>
  <si>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</si>
  <si>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</si>
  <si>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</si>
  <si>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</si>
  <si>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</si>
  <si>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</si>
  <si>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</si>
  <si>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</si>
  <si>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</si>
  <si>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</si>
  <si>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</si>
  <si>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</si>
  <si>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</si>
  <si>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</si>
  <si>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</si>
  <si>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</si>
  <si>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</si>
  <si>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</si>
  <si>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</si>
  <si>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</si>
  <si>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</si>
  <si>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</si>
  <si>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</si>
  <si>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</si>
  <si>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</si>
  <si>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</si>
  <si>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</si>
  <si>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</si>
  <si>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</si>
  <si>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</si>
  <si>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</si>
  <si>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</si>
  <si>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</si>
  <si>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</si>
  <si>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</si>
  <si>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</si>
  <si>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</si>
  <si>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</si>
  <si>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</si>
  <si>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</si>
  <si>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</si>
  <si>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</si>
  <si>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</si>
  <si>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</si>
  <si>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</si>
  <si>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</si>
  <si>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</si>
  <si>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</si>
  <si>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</si>
  <si>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</si>
  <si>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</si>
  <si>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</si>
  <si>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</si>
  <si>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</si>
  <si>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</si>
  <si>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</si>
  <si>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</si>
  <si>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</si>
  <si>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</si>
  <si>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</si>
  <si>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</si>
  <si>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</si>
  <si>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</si>
  <si>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</si>
  <si>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</si>
  <si>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</si>
  <si>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</si>
  <si>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</si>
  <si>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</si>
  <si>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</si>
  <si>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</si>
  <si>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</si>
  <si>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</si>
  <si>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</si>
  <si>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</si>
  <si>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</si>
  <si>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</si>
  <si>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</si>
  <si>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</si>
  <si>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</si>
  <si>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</si>
  <si>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</si>
  <si>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</si>
  <si>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</si>
  <si>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</si>
  <si>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</si>
  <si>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</si>
  <si>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</si>
  <si>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</si>
  <si>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</si>
  <si>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</si>
  <si>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</si>
  <si>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</si>
  <si>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</si>
  <si>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</si>
  <si>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</si>
  <si>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</si>
  <si>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</si>
  <si>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</si>
  <si>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</si>
  <si>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</si>
  <si>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</si>
  <si>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</si>
  <si>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</si>
  <si>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</si>
  <si>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</si>
  <si>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</si>
  <si>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</si>
  <si>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</si>
  <si>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</si>
  <si>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</si>
  <si>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</si>
  <si>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</si>
  <si>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</si>
  <si>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</si>
  <si>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</si>
  <si>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</si>
  <si>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</si>
  <si>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</si>
  <si>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</si>
  <si>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</si>
  <si>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</si>
  <si>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</si>
  <si>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</si>
  <si>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</si>
  <si>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</si>
  <si>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</si>
  <si>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</si>
  <si>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</si>
  <si>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</si>
  <si>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</si>
  <si>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</si>
  <si>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</si>
  <si>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</si>
  <si>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</si>
  <si>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</si>
  <si>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</si>
  <si>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</si>
  <si>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</si>
  <si>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</si>
  <si>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</si>
  <si>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</si>
  <si>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</si>
  <si>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</si>
  <si>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</si>
  <si>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</si>
  <si>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</si>
  <si>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</si>
  <si>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</si>
  <si>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</si>
  <si>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</si>
  <si>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</si>
  <si>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</si>
  <si>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</si>
  <si>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</si>
  <si>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</si>
  <si>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</si>
  <si>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</si>
  <si>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</si>
  <si>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</si>
  <si>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</si>
  <si>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</si>
  <si>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</si>
  <si>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</si>
  <si>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</si>
  <si>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</si>
  <si>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</si>
  <si>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</si>
  <si>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</si>
  <si>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</si>
  <si>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</si>
  <si>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</si>
  <si>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</si>
  <si>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</si>
  <si>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</si>
  <si>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</si>
  <si>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</si>
  <si>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</si>
  <si>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</si>
  <si>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</si>
  <si>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</si>
  <si>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</si>
  <si>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</si>
  <si>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</si>
  <si>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</si>
  <si>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</si>
  <si>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</si>
  <si>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</si>
  <si>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</si>
  <si>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</si>
  <si>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</si>
  <si>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</si>
  <si>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</si>
  <si>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</si>
  <si>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</si>
  <si>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</si>
  <si>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</si>
  <si>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</si>
  <si>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</si>
  <si>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</si>
  <si>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</si>
  <si>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</si>
  <si>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</si>
  <si>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</si>
  <si>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</si>
  <si>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</si>
  <si>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</si>
  <si>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</si>
  <si>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</si>
  <si>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</si>
  <si>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</si>
  <si>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</si>
  <si>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</si>
  <si>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</si>
  <si>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</si>
  <si>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</si>
  <si>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</si>
  <si>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</si>
  <si>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</si>
  <si>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</si>
  <si>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</si>
  <si>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</si>
  <si>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</si>
  <si>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</si>
  <si>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</si>
  <si>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</si>
  <si>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</si>
  <si>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</si>
  <si>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</si>
  <si>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</si>
  <si>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</si>
  <si>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</si>
  <si>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</si>
  <si>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</si>
  <si>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</si>
  <si>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</si>
  <si>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</si>
  <si>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</si>
  <si>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</si>
  <si>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</si>
  <si>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</si>
  <si>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</si>
  <si>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</si>
  <si>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</si>
  <si>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</si>
  <si>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</si>
  <si>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</si>
  <si>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</si>
  <si>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</si>
  <si>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</si>
  <si>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</si>
  <si>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</si>
  <si>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</si>
  <si>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</si>
  <si>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</si>
  <si>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</si>
  <si>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</si>
  <si>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</si>
  <si>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</si>
  <si>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</si>
  <si>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</si>
  <si>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</si>
  <si>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</si>
  <si>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</si>
  <si>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</si>
  <si>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</si>
  <si>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</si>
  <si>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</si>
  <si>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</si>
  <si>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</si>
  <si>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</si>
  <si>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</si>
  <si>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</si>
  <si>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</si>
  <si>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</si>
  <si>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</si>
  <si>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</si>
  <si>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</si>
  <si>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</si>
  <si>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</si>
  <si>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</si>
  <si>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</si>
  <si>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</si>
  <si>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</si>
  <si>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</si>
  <si>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</si>
  <si>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</si>
  <si>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</si>
  <si>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</si>
  <si>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</si>
  <si>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</si>
  <si>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</si>
  <si>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</si>
  <si>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</si>
  <si>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</si>
  <si>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</si>
  <si>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</si>
  <si>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</si>
  <si>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</si>
  <si>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</si>
  <si>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</si>
  <si>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</si>
  <si>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</si>
  <si>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</si>
  <si>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</si>
  <si>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</si>
  <si>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</si>
  <si>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</si>
  <si>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</si>
  <si>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</si>
  <si>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</si>
  <si>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</si>
  <si>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</si>
  <si>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</si>
  <si>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</si>
  <si>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</si>
  <si>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</si>
  <si>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</si>
  <si>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</si>
  <si>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</si>
  <si>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</si>
  <si>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</si>
  <si>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</si>
  <si>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</si>
  <si>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</si>
  <si>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</si>
  <si>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</si>
  <si>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</si>
  <si>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</si>
  <si>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</si>
  <si>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</si>
  <si>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</si>
  <si>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</si>
  <si>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</si>
  <si>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</si>
  <si>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</si>
  <si>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</si>
  <si>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</si>
  <si>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</si>
  <si>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</si>
  <si>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</si>
  <si>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</si>
  <si>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</si>
  <si>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</si>
  <si>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</si>
  <si>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</si>
  <si>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</si>
  <si>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</si>
  <si>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</si>
  <si>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</si>
  <si>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</si>
  <si>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</si>
  <si>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</si>
  <si>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</si>
  <si>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</si>
  <si>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</si>
  <si>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</si>
  <si>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</si>
  <si>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</si>
  <si>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</si>
  <si>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</si>
  <si>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</si>
  <si>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</si>
  <si>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</si>
  <si>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</si>
  <si>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</si>
  <si>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</si>
  <si>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</si>
  <si>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</si>
  <si>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</si>
  <si>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</si>
  <si>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</si>
  <si>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</si>
  <si>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</si>
  <si>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</si>
  <si>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</si>
  <si>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</si>
  <si>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</si>
  <si>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</si>
  <si>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</si>
  <si>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</si>
  <si>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</si>
  <si>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</si>
  <si>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</si>
  <si>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</si>
  <si>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</si>
  <si>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</si>
  <si>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</si>
  <si>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</si>
  <si>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</si>
  <si>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</si>
  <si>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</si>
  <si>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</si>
  <si>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</si>
  <si>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</si>
  <si>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</si>
  <si>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</si>
  <si>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</si>
  <si>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</si>
  <si>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</si>
  <si>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</si>
  <si>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</si>
  <si>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</si>
  <si>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</si>
  <si>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</si>
  <si>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</si>
  <si>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</si>
  <si>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</si>
  <si>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</si>
  <si>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</si>
  <si>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</si>
  <si>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</si>
  <si>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</si>
  <si>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</si>
  <si>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</si>
  <si>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</si>
  <si>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</si>
  <si>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</si>
  <si>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</si>
  <si>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</si>
  <si>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</si>
  <si>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</si>
  <si>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</si>
  <si>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</si>
  <si>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</si>
  <si>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</si>
  <si>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</si>
  <si>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</si>
  <si>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</si>
  <si>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</si>
  <si>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</si>
  <si>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</si>
  <si>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</si>
  <si>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</si>
  <si>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</si>
  <si>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</si>
  <si>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</si>
  <si>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</si>
  <si>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</si>
  <si>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</si>
  <si>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</si>
  <si>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</si>
  <si>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</si>
  <si>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</si>
  <si>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</si>
  <si>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</si>
  <si>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</si>
  <si>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</si>
  <si>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</si>
  <si>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</si>
  <si>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</si>
  <si>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</si>
  <si>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</si>
  <si>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</si>
  <si>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</si>
  <si>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</si>
  <si>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</si>
  <si>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</si>
  <si>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</si>
  <si>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</si>
  <si>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</si>
  <si>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</si>
  <si>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</si>
  <si>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</si>
  <si>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</si>
  <si>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</si>
  <si>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</si>
  <si>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</si>
  <si>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</si>
  <si>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</si>
  <si>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</si>
  <si>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</si>
  <si>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</si>
  <si>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</si>
  <si>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</si>
  <si>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</si>
  <si>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</si>
  <si>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</si>
  <si>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</si>
  <si>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</si>
  <si>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</si>
  <si>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</si>
  <si>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</si>
  <si>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</si>
  <si>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</si>
  <si>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</si>
  <si>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</si>
  <si>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</si>
  <si>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</si>
  <si>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</si>
  <si>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</si>
  <si>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</si>
  <si>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</si>
  <si>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</si>
  <si>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</si>
  <si>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</si>
  <si>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</si>
  <si>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</si>
  <si>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</si>
  <si>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</si>
  <si>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</si>
  <si>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</si>
  <si>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</si>
  <si>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</si>
  <si>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</si>
  <si>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</si>
  <si>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</si>
  <si>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</si>
  <si>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</si>
  <si>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</si>
  <si>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</si>
  <si>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</si>
  <si>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</si>
  <si>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</si>
  <si>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</si>
  <si>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</si>
  <si>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</si>
  <si>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</si>
  <si>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</si>
  <si>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</si>
  <si>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</si>
  <si>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</si>
  <si>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</si>
  <si>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</si>
  <si>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</si>
  <si>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</si>
  <si>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</si>
  <si>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</si>
  <si>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</si>
  <si>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</si>
  <si>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</si>
  <si>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</si>
  <si>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</si>
  <si>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</si>
  <si>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</si>
  <si>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</si>
  <si>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</si>
  <si>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</si>
  <si>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</si>
  <si>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</si>
  <si>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</si>
  <si>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</si>
  <si>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</si>
  <si>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</si>
  <si>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</si>
  <si>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</si>
  <si>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</si>
  <si>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</si>
  <si>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</si>
  <si>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</si>
  <si>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</si>
  <si>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</si>
  <si>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</si>
  <si>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</si>
  <si>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</si>
  <si>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</si>
  <si>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</si>
  <si>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</si>
  <si>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</si>
  <si>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</si>
  <si>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</si>
  <si>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</si>
  <si>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</si>
  <si>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</si>
  <si>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</si>
  <si>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</si>
  <si>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</si>
  <si>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</si>
  <si>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</si>
  <si>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</si>
  <si>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</si>
  <si>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</si>
  <si>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</si>
  <si>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</si>
  <si>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</si>
  <si>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</si>
  <si>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</si>
  <si>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</si>
  <si>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</si>
  <si>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</si>
  <si>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</si>
  <si>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</si>
  <si>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</si>
  <si>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</si>
  <si>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</si>
  <si>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</si>
  <si>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</si>
  <si>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</si>
  <si>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</si>
  <si>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</si>
  <si>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</si>
  <si>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</si>
  <si>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</si>
  <si>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</si>
  <si>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</si>
  <si>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</si>
  <si>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</si>
  <si>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</si>
  <si>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</si>
  <si>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</si>
  <si>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</si>
  <si>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</si>
  <si>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</si>
  <si>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</si>
  <si>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</si>
  <si>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</si>
  <si>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</si>
  <si>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</si>
  <si>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</si>
  <si>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</si>
  <si>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</si>
  <si>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</si>
  <si>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</si>
  <si>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</si>
  <si>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</si>
  <si>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</si>
  <si>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</si>
  <si>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</si>
  <si>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</si>
  <si>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</si>
  <si>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</si>
  <si>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</si>
  <si>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</si>
  <si>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</si>
  <si>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</si>
  <si>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</si>
  <si>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</si>
  <si>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</si>
  <si>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</si>
  <si>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</si>
  <si>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</si>
  <si>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</si>
  <si>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</si>
  <si>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</si>
  <si>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</si>
  <si>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</si>
  <si>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</si>
  <si>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</si>
  <si>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</si>
  <si>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</si>
  <si>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</si>
  <si>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</si>
  <si>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</si>
  <si>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</si>
  <si>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</si>
  <si>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</si>
  <si>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</si>
  <si>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</si>
  <si>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</si>
  <si>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</si>
  <si>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</si>
  <si>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</si>
  <si>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</si>
  <si>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</si>
  <si>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</si>
  <si>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</si>
  <si>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</si>
  <si>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</si>
  <si>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</si>
  <si>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</si>
  <si>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</si>
  <si>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</si>
  <si>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</si>
  <si>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</si>
  <si>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</si>
  <si>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</si>
  <si>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</si>
  <si>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</si>
  <si>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</si>
  <si>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</si>
  <si>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</si>
  <si>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</si>
  <si>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</si>
  <si>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</si>
  <si>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</si>
  <si>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</si>
  <si>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</si>
  <si>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</si>
  <si>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</si>
  <si>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</si>
  <si>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</si>
  <si>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</si>
  <si>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</si>
  <si>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</si>
  <si>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</si>
  <si>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</si>
  <si>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</si>
  <si>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</si>
  <si>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</si>
  <si>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</si>
  <si>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</si>
  <si>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</si>
  <si>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</si>
  <si>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</si>
  <si>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</si>
  <si>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</si>
  <si>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</si>
  <si>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</si>
  <si>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</si>
  <si>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</si>
  <si>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</si>
  <si>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</si>
  <si>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</si>
  <si>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</si>
  <si>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</si>
  <si>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</si>
  <si>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</si>
  <si>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</si>
  <si>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</si>
  <si>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</si>
  <si>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</si>
  <si>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</si>
  <si>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</si>
  <si>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</si>
  <si>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</si>
  <si>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</si>
  <si>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</si>
  <si>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</si>
  <si>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</si>
  <si>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</si>
  <si>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</si>
  <si>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</si>
  <si>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</si>
  <si>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</si>
  <si>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</si>
  <si>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</si>
  <si>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</si>
  <si>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</si>
  <si>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</si>
  <si>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</si>
  <si>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</si>
  <si>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</si>
  <si>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</si>
  <si>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</si>
  <si>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</si>
  <si>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</si>
  <si>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</si>
  <si>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</si>
  <si>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</si>
  <si>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</si>
  <si>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</si>
  <si>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</si>
  <si>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</si>
  <si>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</si>
  <si>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</si>
  <si>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</si>
  <si>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</si>
  <si>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</si>
  <si>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</si>
  <si>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</si>
  <si>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</si>
  <si>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</si>
  <si>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</si>
  <si>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</si>
  <si>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</si>
  <si>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</si>
  <si>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</si>
  <si>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</si>
  <si>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</si>
  <si>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</si>
  <si>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</si>
  <si>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</si>
  <si>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</si>
  <si>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</si>
  <si>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</si>
  <si>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</si>
  <si>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</si>
  <si>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</si>
  <si>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</si>
  <si>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</si>
  <si>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</si>
  <si>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</si>
  <si>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</si>
  <si>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</si>
  <si>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</si>
  <si>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</si>
  <si>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</si>
  <si>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</si>
  <si>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</si>
  <si>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</si>
  <si>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</si>
  <si>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</si>
  <si>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</si>
  <si>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</si>
  <si>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</si>
  <si>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</si>
  <si>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</si>
  <si>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</si>
  <si>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</si>
  <si>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</si>
  <si>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</si>
  <si>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</si>
  <si>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</si>
  <si>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</si>
  <si>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</si>
  <si>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</si>
  <si>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</si>
  <si>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</si>
  <si>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</si>
  <si>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</si>
  <si>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</si>
  <si>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</si>
  <si>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</si>
  <si>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</si>
  <si>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</si>
  <si>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</si>
  <si>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</si>
  <si>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</si>
  <si>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</si>
  <si>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</si>
  <si>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</si>
  <si>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</si>
  <si>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</si>
  <si>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</si>
  <si>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</si>
  <si>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</si>
  <si>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</si>
  <si>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</si>
  <si>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</si>
  <si>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</si>
  <si>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</si>
  <si>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</si>
  <si>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</si>
  <si>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</si>
  <si>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</si>
  <si>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</si>
  <si>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</si>
  <si>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</si>
  <si>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</si>
  <si>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</si>
  <si>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</si>
  <si>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</si>
  <si>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</si>
  <si>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</si>
  <si>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</si>
  <si>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</si>
  <si>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</si>
  <si>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</si>
  <si>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</si>
  <si>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</si>
  <si>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</si>
  <si>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</si>
  <si>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</si>
  <si>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</si>
  <si>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</si>
  <si>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</si>
  <si>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</si>
  <si>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</si>
  <si>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</si>
  <si>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</si>
  <si>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</si>
  <si>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</si>
  <si>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</si>
  <si>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</si>
  <si>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</si>
  <si>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</si>
  <si>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</si>
  <si>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</si>
  <si>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</si>
  <si>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</si>
  <si>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</si>
  <si>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</si>
  <si>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</si>
  <si>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</si>
  <si>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</si>
  <si>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</si>
  <si>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</si>
  <si>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</si>
  <si>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</si>
  <si>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</si>
  <si>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</si>
  <si>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</si>
  <si>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</si>
  <si>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</si>
  <si>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</si>
  <si>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</si>
  <si>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</si>
  <si>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</si>
  <si>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</si>
  <si>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</si>
  <si>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</si>
  <si>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</si>
  <si>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</si>
  <si>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</si>
  <si>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</si>
  <si>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</si>
  <si>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</si>
  <si>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</si>
  <si>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</si>
  <si>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</si>
  <si>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</si>
  <si>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</si>
  <si>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</si>
  <si>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</si>
  <si>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</si>
  <si>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</si>
  <si>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</si>
  <si>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</si>
  <si>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</si>
  <si>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</si>
  <si>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</si>
  <si>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</si>
  <si>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</si>
  <si>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</si>
  <si>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</si>
  <si>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</si>
  <si>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</si>
  <si>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</si>
  <si>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</si>
  <si>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</si>
  <si>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</si>
  <si>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</si>
  <si>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</si>
  <si>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</si>
  <si>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</si>
  <si>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</si>
  <si>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</si>
  <si>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</si>
  <si>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</si>
  <si>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</si>
  <si>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</si>
  <si>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</si>
  <si>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</si>
  <si>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</si>
  <si>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</si>
  <si>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</si>
  <si>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</si>
  <si>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</si>
  <si>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</si>
  <si>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</si>
  <si>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</si>
  <si>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</si>
  <si>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</si>
  <si>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</si>
  <si>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</si>
  <si>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</si>
  <si>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</si>
  <si>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</si>
  <si>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</si>
  <si>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</si>
  <si>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</si>
  <si>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</si>
  <si>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</si>
  <si>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</si>
  <si>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</si>
  <si>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</si>
  <si>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</si>
  <si>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</si>
  <si>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</si>
  <si>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</si>
  <si>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</si>
  <si>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</si>
  <si>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</si>
  <si>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</si>
  <si>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</si>
  <si>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</si>
  <si>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</si>
  <si>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</si>
  <si>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</si>
  <si>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</si>
  <si>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</si>
  <si>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</si>
  <si>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</si>
  <si>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</si>
  <si>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</si>
  <si>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</si>
  <si>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</si>
  <si>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</si>
  <si>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</si>
  <si>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</si>
  <si>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</si>
  <si>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</si>
  <si>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</si>
  <si>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</si>
  <si>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</si>
  <si>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</si>
  <si>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</si>
  <si>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</si>
  <si>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</si>
  <si>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</si>
  <si>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</si>
  <si>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</si>
  <si>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</si>
  <si>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</si>
  <si>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</si>
  <si>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</si>
  <si>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</si>
  <si>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</si>
  <si>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</si>
  <si>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</si>
  <si>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</si>
  <si>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</si>
  <si>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</si>
  <si>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</si>
  <si>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</si>
  <si>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</si>
  <si>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</si>
  <si>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</si>
  <si>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</si>
  <si>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</si>
  <si>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</si>
  <si>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</si>
  <si>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</si>
  <si>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</si>
  <si>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</si>
  <si>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</si>
  <si>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</si>
  <si>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</si>
  <si>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</si>
  <si>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</si>
  <si>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</si>
  <si>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</si>
  <si>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</si>
  <si>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</si>
  <si>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</si>
  <si>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</si>
  <si>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</si>
  <si>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</si>
  <si>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</si>
  <si>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</si>
  <si>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</si>
  <si>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</si>
  <si>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</si>
  <si>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</si>
  <si>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</si>
  <si>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</si>
  <si>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</si>
  <si>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</si>
  <si>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</si>
  <si>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</si>
  <si>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</si>
  <si>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</si>
  <si>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</si>
  <si>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</si>
  <si>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</si>
  <si>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</si>
  <si>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</si>
  <si>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</si>
  <si>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</si>
  <si>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</si>
  <si>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</si>
  <si>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</si>
  <si>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</si>
  <si>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</si>
  <si>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</si>
  <si>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</si>
  <si>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</si>
  <si>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</si>
  <si>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</si>
  <si>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</si>
  <si>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</si>
  <si>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</si>
  <si>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</si>
  <si>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</si>
  <si>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</si>
  <si>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</si>
  <si>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</si>
  <si>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</si>
  <si>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</si>
  <si>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</si>
  <si>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</si>
  <si>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</si>
  <si>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</si>
  <si>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</si>
  <si>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</si>
  <si>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</si>
  <si>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</si>
  <si>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</si>
  <si>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</si>
  <si>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</si>
  <si>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</si>
  <si>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</si>
  <si>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</si>
  <si>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</si>
  <si>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</si>
  <si>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</si>
  <si>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</si>
  <si>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</si>
  <si>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</si>
  <si>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</si>
  <si>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</si>
  <si>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</si>
  <si>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</si>
  <si>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</si>
  <si>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</si>
  <si>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</si>
  <si>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</si>
  <si>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</si>
  <si>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</si>
  <si>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</si>
  <si>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</si>
  <si>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</si>
  <si>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</si>
  <si>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</si>
  <si>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</si>
  <si>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</si>
  <si>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</si>
  <si>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</si>
  <si>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</si>
  <si>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</si>
  <si>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</si>
  <si>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</si>
  <si>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</si>
  <si>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</si>
  <si>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</si>
  <si>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</si>
  <si>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</si>
  <si>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</si>
  <si>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</si>
  <si>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</si>
  <si>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</si>
  <si>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</si>
  <si>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</si>
  <si>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</si>
  <si>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</si>
  <si>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</si>
  <si>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</si>
  <si>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</si>
  <si>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</si>
  <si>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</si>
  <si>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</si>
  <si>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</si>
  <si>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</si>
  <si>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</si>
  <si>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</si>
  <si>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</si>
  <si>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</si>
  <si>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</si>
  <si>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</si>
  <si>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</si>
  <si>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</si>
  <si>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</si>
  <si>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</si>
  <si>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</si>
  <si>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</si>
  <si>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</si>
  <si>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</si>
  <si>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</si>
  <si>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</si>
  <si>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</si>
  <si>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</si>
  <si>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</si>
  <si>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</si>
  <si>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</si>
  <si>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</si>
  <si>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</si>
  <si>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</si>
  <si>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</si>
  <si>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</si>
  <si>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</si>
  <si>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</si>
  <si>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</si>
  <si>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</si>
  <si>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</si>
  <si>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</si>
  <si>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</si>
  <si>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</si>
  <si>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</si>
  <si>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</si>
  <si>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</si>
  <si>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</si>
  <si>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</si>
  <si>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</si>
  <si>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</si>
  <si>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</si>
  <si>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</si>
  <si>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</si>
  <si>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</si>
  <si>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</si>
  <si>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</si>
  <si>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</si>
  <si>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</si>
  <si>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</si>
  <si>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</si>
  <si>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</si>
  <si>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</si>
  <si>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</si>
  <si>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</si>
  <si>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</si>
  <si>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</si>
  <si>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</si>
  <si>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</si>
  <si>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</si>
  <si>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</si>
  <si>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</si>
  <si>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</si>
  <si>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</si>
  <si>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</si>
  <si>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</si>
  <si>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</si>
  <si>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</si>
  <si>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</si>
  <si>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</si>
  <si>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</si>
  <si>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</si>
  <si>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</si>
  <si>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</si>
  <si>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</si>
  <si>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</si>
  <si>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</si>
  <si>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</si>
  <si>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</si>
  <si>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</si>
  <si>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</si>
  <si>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</si>
  <si>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</si>
  <si>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</si>
  <si>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</si>
  <si>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</si>
  <si>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</si>
  <si>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</si>
  <si>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</si>
  <si>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</si>
  <si>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</si>
  <si>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</si>
  <si>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</si>
  <si>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</si>
  <si>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</si>
  <si>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</si>
  <si>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</si>
  <si>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</si>
  <si>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</si>
  <si>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</si>
  <si>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</si>
  <si>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</si>
  <si>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</si>
  <si>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</si>
  <si>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</si>
  <si>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</si>
  <si>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</si>
  <si>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</si>
  <si>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</si>
  <si>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</si>
  <si>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</si>
  <si>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</si>
  <si>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</si>
  <si>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</si>
  <si>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</si>
  <si>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</si>
  <si>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</si>
  <si>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</si>
  <si>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</si>
  <si>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</si>
  <si>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</si>
  <si>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</si>
  <si>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</si>
  <si>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</si>
  <si>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</si>
  <si>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</si>
  <si>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</si>
  <si>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</si>
  <si>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</si>
  <si>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</si>
  <si>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</si>
  <si>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</si>
  <si>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</si>
  <si>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</si>
  <si>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</si>
  <si>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</si>
  <si>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</si>
  <si>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</si>
  <si>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</si>
  <si>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</si>
  <si>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</si>
  <si>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</si>
  <si>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</si>
  <si>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</si>
  <si>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</si>
  <si>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</si>
  <si>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</si>
  <si>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</si>
  <si>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</si>
  <si>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</si>
  <si>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</si>
  <si>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</si>
  <si>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</si>
  <si>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</si>
  <si>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</si>
  <si>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</si>
  <si>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</si>
  <si>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</si>
  <si>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</si>
  <si>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</si>
  <si>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</si>
  <si>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</si>
  <si>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</si>
  <si>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</si>
  <si>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</si>
  <si>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</si>
  <si>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</si>
  <si>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</si>
  <si>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</si>
  <si>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</si>
  <si>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</si>
  <si>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</si>
  <si>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</si>
  <si>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</si>
  <si>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</si>
  <si>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</si>
  <si>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</si>
  <si>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</si>
  <si>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</si>
  <si>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</si>
  <si>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</si>
  <si>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</si>
  <si>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</si>
  <si>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</si>
  <si>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</si>
  <si>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</si>
  <si>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</si>
  <si>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</si>
  <si>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</si>
  <si>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</si>
  <si>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</si>
  <si>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</si>
  <si>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</si>
  <si>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</si>
  <si>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</si>
  <si>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</si>
  <si>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</si>
  <si>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</si>
  <si>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</si>
  <si>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</si>
  <si>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</si>
  <si>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</si>
  <si>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</si>
  <si>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</si>
  <si>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</si>
  <si>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</si>
  <si>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</si>
  <si>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</si>
  <si>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</si>
  <si>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</si>
  <si>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</si>
  <si>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</si>
  <si>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</si>
  <si>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</si>
  <si>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</si>
  <si>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</si>
  <si>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</si>
  <si>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</si>
  <si>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</si>
  <si>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</si>
  <si>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</si>
  <si>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</si>
  <si>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</si>
  <si>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</si>
  <si>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</si>
  <si>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</si>
  <si>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</si>
  <si>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</si>
  <si>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</si>
  <si>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</si>
  <si>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</si>
  <si>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</si>
  <si>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</si>
  <si>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</si>
  <si>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</si>
  <si>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</si>
  <si>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</si>
  <si>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</si>
  <si>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</si>
  <si>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</si>
  <si>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</si>
  <si>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</si>
  <si>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</si>
  <si>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</si>
  <si>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</si>
  <si>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</si>
  <si>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</si>
  <si>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</si>
  <si>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</si>
  <si>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</si>
  <si>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</si>
  <si>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</si>
  <si>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</si>
  <si>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</si>
  <si>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</si>
  <si>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</si>
  <si>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</si>
  <si>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</si>
  <si>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</si>
  <si>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</si>
  <si>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</si>
  <si>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</si>
  <si>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</si>
  <si>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</si>
  <si>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</si>
  <si>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</si>
  <si>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</si>
  <si>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</si>
  <si>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</si>
  <si>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</si>
  <si>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</si>
  <si>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</si>
  <si>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</si>
  <si>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</si>
  <si>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</si>
  <si>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</si>
  <si>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</si>
  <si>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</si>
  <si>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</si>
  <si>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</si>
  <si>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</si>
  <si>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</si>
  <si>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</si>
  <si>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</si>
  <si>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</si>
  <si>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</si>
  <si>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</si>
  <si>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</si>
  <si>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</si>
  <si>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</si>
  <si>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</si>
  <si>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</si>
  <si>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</si>
  <si>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</si>
  <si>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</si>
  <si>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</si>
  <si>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</si>
  <si>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</si>
  <si>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</si>
  <si>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</si>
  <si>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</si>
  <si>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</si>
  <si>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</si>
  <si>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</si>
  <si>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</si>
  <si>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</si>
  <si>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</si>
  <si>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</si>
  <si>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</si>
  <si>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</si>
  <si>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</si>
  <si>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</si>
  <si>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</si>
  <si>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</si>
  <si>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</si>
  <si>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</si>
  <si>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</si>
  <si>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</si>
  <si>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</si>
  <si>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</si>
  <si>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</si>
  <si>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</si>
  <si>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</si>
  <si>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</si>
  <si>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</si>
  <si>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</si>
  <si>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</si>
  <si>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</si>
  <si>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</si>
  <si>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</si>
  <si>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</si>
  <si>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</si>
  <si>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</si>
  <si>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</si>
  <si>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</si>
  <si>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</si>
  <si>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</si>
  <si>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</si>
  <si>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</si>
  <si>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</si>
  <si>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</si>
  <si>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</si>
  <si>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</si>
  <si>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</si>
  <si>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</si>
  <si>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</si>
  <si>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</si>
  <si>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</si>
  <si>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</si>
  <si>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</si>
  <si>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</si>
  <si>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</si>
  <si>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</si>
  <si>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</si>
  <si>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</si>
  <si>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</si>
  <si>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</si>
  <si>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</si>
  <si>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</si>
  <si>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</si>
  <si>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</si>
  <si>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</si>
  <si>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</si>
  <si>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</si>
  <si>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</si>
  <si>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</si>
  <si>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</si>
  <si>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</si>
  <si>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</si>
  <si>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</si>
  <si>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</si>
  <si>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</si>
  <si>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</si>
  <si>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</si>
  <si>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</si>
  <si>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</si>
  <si>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</si>
  <si>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</si>
  <si>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</si>
  <si>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</si>
  <si>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</si>
  <si>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</si>
  <si>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</si>
  <si>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</si>
  <si>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</si>
  <si>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</si>
  <si>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</si>
  <si>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</si>
  <si>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</si>
  <si>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</si>
  <si>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</si>
  <si>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</si>
  <si>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</si>
  <si>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</si>
  <si>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</si>
  <si>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</si>
  <si>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</si>
  <si>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</si>
  <si>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</si>
  <si>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</si>
  <si>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</si>
  <si>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</si>
  <si>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</si>
  <si>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</si>
  <si>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</si>
  <si>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</si>
  <si>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</si>
  <si>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</si>
  <si>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</si>
  <si>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</si>
  <si>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</si>
  <si>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</si>
  <si>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</si>
  <si>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</si>
  <si>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</si>
  <si>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</si>
  <si>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</si>
  <si>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</si>
  <si>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</si>
  <si>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</si>
  <si>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</si>
  <si>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</si>
  <si>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</si>
  <si>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</si>
  <si>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</si>
  <si>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</si>
  <si>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</si>
  <si>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</si>
  <si>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</si>
  <si>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</si>
  <si>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</si>
  <si>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</si>
  <si>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</si>
  <si>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</si>
  <si>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</si>
  <si>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</si>
  <si>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</si>
  <si>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</si>
  <si>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</si>
  <si>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</si>
  <si>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</si>
  <si>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</si>
  <si>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</si>
  <si>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</si>
  <si>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</si>
  <si>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</si>
  <si>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</si>
  <si>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</si>
  <si>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</si>
  <si>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</si>
  <si>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</si>
  <si>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</si>
  <si>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</si>
  <si>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</si>
  <si>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</si>
  <si>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</si>
  <si>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</si>
  <si>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</si>
  <si>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</si>
  <si>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</si>
  <si>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</si>
  <si>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</si>
  <si>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</si>
  <si>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</si>
  <si>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</si>
  <si>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</si>
  <si>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</si>
  <si>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</si>
  <si>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</si>
  <si>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</si>
  <si>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</si>
  <si>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</si>
  <si>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</si>
  <si>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</si>
  <si>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</si>
  <si>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</si>
  <si>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</si>
  <si>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</si>
  <si>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</si>
  <si>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</si>
  <si>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</si>
  <si>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</si>
  <si>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</si>
  <si>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</si>
  <si>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</si>
  <si>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</si>
  <si>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</si>
  <si>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</si>
  <si>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</si>
  <si>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</si>
  <si>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</si>
  <si>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</si>
  <si>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</si>
  <si>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</si>
  <si>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</si>
  <si>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</si>
  <si>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</si>
  <si>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</si>
  <si>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</si>
  <si>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</si>
  <si>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</si>
  <si>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</si>
  <si>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</si>
  <si>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</si>
  <si>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</si>
  <si>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</si>
  <si>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</si>
  <si>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</si>
  <si>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</si>
  <si>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</si>
  <si>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</si>
  <si>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</si>
  <si>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</si>
  <si>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</si>
  <si>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</si>
  <si>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</si>
  <si>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</si>
  <si>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</si>
  <si>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</si>
  <si>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</si>
  <si>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</si>
  <si>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</si>
  <si>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</si>
  <si>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</si>
  <si>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</si>
  <si>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</si>
  <si>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</si>
  <si>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</si>
  <si>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</si>
  <si>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</si>
  <si>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</si>
  <si>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</si>
  <si>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</si>
  <si>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</si>
  <si>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</si>
  <si>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</si>
  <si>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</si>
  <si>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</si>
  <si>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</si>
  <si>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</si>
  <si>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</si>
  <si>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</si>
  <si>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</si>
  <si>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</si>
  <si>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</si>
  <si>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</si>
  <si>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</si>
  <si>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</si>
  <si>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</si>
  <si>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</si>
  <si>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</si>
  <si>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</si>
  <si>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</si>
  <si>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</si>
  <si>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</si>
  <si>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</si>
  <si>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</si>
  <si>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</si>
  <si>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</si>
  <si>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</si>
  <si>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</si>
  <si>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</si>
  <si>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</si>
  <si>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</si>
  <si>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</si>
  <si>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</si>
  <si>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</si>
  <si>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</si>
  <si>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</si>
  <si>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</si>
  <si>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</si>
  <si>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</si>
  <si>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</si>
  <si>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</si>
  <si>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</si>
  <si>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</si>
  <si>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</si>
  <si>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</si>
  <si>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</si>
  <si>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</si>
  <si>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</si>
  <si>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</si>
  <si>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</si>
  <si>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</si>
  <si>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</si>
  <si>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</si>
  <si>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</si>
  <si>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</si>
  <si>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</si>
  <si>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</si>
  <si>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</si>
  <si>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</si>
  <si>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</si>
  <si>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</si>
  <si>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</si>
  <si>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</si>
  <si>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</si>
  <si>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</si>
  <si>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</si>
  <si>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</si>
  <si>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</si>
  <si>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</si>
  <si>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</si>
  <si>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</si>
  <si>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</si>
  <si>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</si>
  <si>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</si>
  <si>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</si>
  <si>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</si>
  <si>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</si>
  <si>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</si>
  <si>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</si>
  <si>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</si>
  <si>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</si>
  <si>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</si>
  <si>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</si>
  <si>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</si>
  <si>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</si>
  <si>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</si>
  <si>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</si>
  <si>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</si>
  <si>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</si>
  <si>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</si>
  <si>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</si>
  <si>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</si>
  <si>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</si>
  <si>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</si>
  <si>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</si>
  <si>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</si>
  <si>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</si>
  <si>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</si>
  <si>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</si>
  <si>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</si>
  <si>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</si>
  <si>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</si>
  <si>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</si>
  <si>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</si>
  <si>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</si>
  <si>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</si>
  <si>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</si>
  <si>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</si>
  <si>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</si>
  <si>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</si>
  <si>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</si>
  <si>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</si>
  <si>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</si>
  <si>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</si>
  <si>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</si>
  <si>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</si>
  <si>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</si>
  <si>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</si>
  <si>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</si>
  <si>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</si>
  <si>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</si>
  <si>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</si>
  <si>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</si>
  <si>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</si>
  <si>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</si>
  <si>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</si>
  <si>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</si>
  <si>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</si>
  <si>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</si>
  <si>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</si>
  <si>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</si>
  <si>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</si>
  <si>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</si>
  <si>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</si>
  <si>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</si>
  <si>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</si>
  <si>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</si>
  <si>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</si>
  <si>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</si>
  <si>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</si>
  <si>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</si>
  <si>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</si>
  <si>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</si>
  <si>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</si>
  <si>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</si>
  <si>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</si>
  <si>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</si>
  <si>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</si>
  <si>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</si>
  <si>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</si>
  <si>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</si>
  <si>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</si>
  <si>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</si>
  <si>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</si>
  <si>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</si>
  <si>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</si>
  <si>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</si>
  <si>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</si>
  <si>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</si>
  <si>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</si>
  <si>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</si>
  <si>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</si>
  <si>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</si>
  <si>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</si>
  <si>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</si>
  <si>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</si>
  <si>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</si>
  <si>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</si>
  <si>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</si>
  <si>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</si>
  <si>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</si>
  <si>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</si>
  <si>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</si>
  <si>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</si>
  <si>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</si>
  <si>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</si>
  <si>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</si>
  <si>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</si>
  <si>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</si>
  <si>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</si>
  <si>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</si>
  <si>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</si>
  <si>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</si>
  <si>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</si>
  <si>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</si>
  <si>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</si>
  <si>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</si>
  <si>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</si>
  <si>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</si>
  <si>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</si>
  <si>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</si>
  <si>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</si>
  <si>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</si>
  <si>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</si>
  <si>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</si>
  <si>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</si>
  <si>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</si>
  <si>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</si>
  <si>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</si>
  <si>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</si>
  <si>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</si>
  <si>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</si>
  <si>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</si>
  <si>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</si>
  <si>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</si>
  <si>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</si>
  <si>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</si>
  <si>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</si>
  <si>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</si>
  <si>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</si>
  <si>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</si>
  <si>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</si>
  <si>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</si>
  <si>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</si>
  <si>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</si>
  <si>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</si>
  <si>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</si>
  <si>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</si>
  <si>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</si>
  <si>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</si>
  <si>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</si>
  <si>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</si>
  <si>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</si>
  <si>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</si>
  <si>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</si>
  <si>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</si>
  <si>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</si>
  <si>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</si>
  <si>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</si>
  <si>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</si>
  <si>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</si>
  <si>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</si>
  <si>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</si>
  <si>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</si>
  <si>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</si>
  <si>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</si>
  <si>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</si>
  <si>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</si>
  <si>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</si>
  <si>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</si>
  <si>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</si>
  <si>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</si>
  <si>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</si>
  <si>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</si>
  <si>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</si>
  <si>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</si>
  <si>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</si>
  <si>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</si>
  <si>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</si>
  <si>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</si>
  <si>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</si>
  <si>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</si>
  <si>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</si>
  <si>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</si>
  <si>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</si>
  <si>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</si>
  <si>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</si>
  <si>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</si>
  <si>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</si>
  <si>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</si>
  <si>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</si>
  <si>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</si>
  <si>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</si>
  <si>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</si>
  <si>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</si>
  <si>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</si>
  <si>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</si>
  <si>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</si>
  <si>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</si>
  <si>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</si>
  <si>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</si>
  <si>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</si>
  <si>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</si>
  <si>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</si>
  <si>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</si>
  <si>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</si>
  <si>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</si>
  <si>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</si>
  <si>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</si>
  <si>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</si>
  <si>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</si>
  <si>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</si>
  <si>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</si>
  <si>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</si>
  <si>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</si>
  <si>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</si>
  <si>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</si>
  <si>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</si>
  <si>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</si>
  <si>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</si>
  <si>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</si>
  <si>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</si>
  <si>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</si>
  <si>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</si>
  <si>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</si>
  <si>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</si>
  <si>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</si>
  <si>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</si>
  <si>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</si>
  <si>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</si>
  <si>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</si>
  <si>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</si>
  <si>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</si>
  <si>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</si>
  <si>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</si>
  <si>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</si>
  <si>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</si>
  <si>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</si>
  <si>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</si>
  <si>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</si>
  <si>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</si>
  <si>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</si>
  <si>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</si>
  <si>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</si>
  <si>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</si>
  <si>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</si>
  <si>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</si>
  <si>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</si>
  <si>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</si>
  <si>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</si>
  <si>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</si>
  <si>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</si>
  <si>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</si>
  <si>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</si>
  <si>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</si>
  <si>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</si>
  <si>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</si>
  <si>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</si>
  <si>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</si>
  <si>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</si>
  <si>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</si>
  <si>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</si>
  <si>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</si>
  <si>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</si>
  <si>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</si>
  <si>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</si>
  <si>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</si>
  <si>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</si>
  <si>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</si>
  <si>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</si>
  <si>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</si>
  <si>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</si>
  <si>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</si>
  <si>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</si>
  <si>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</si>
  <si>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</si>
  <si>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</si>
  <si>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</si>
  <si>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</si>
  <si>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</si>
  <si>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</si>
  <si>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</si>
  <si>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</si>
  <si>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</si>
  <si>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</si>
  <si>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</si>
  <si>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</si>
  <si>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</si>
  <si>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</si>
  <si>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</si>
  <si>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</si>
  <si>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</si>
  <si>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</si>
  <si>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</si>
  <si>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</si>
  <si>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</si>
  <si>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</si>
  <si>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</si>
  <si>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</si>
  <si>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</si>
  <si>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</si>
  <si>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</si>
  <si>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</si>
  <si>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</si>
  <si>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</si>
  <si>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</si>
  <si>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</si>
  <si>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</si>
  <si>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</si>
  <si>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</si>
  <si>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</si>
  <si>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</si>
  <si>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</si>
  <si>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</si>
  <si>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</si>
  <si>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</si>
  <si>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</si>
  <si>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</si>
  <si>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</si>
  <si>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</si>
  <si>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</si>
  <si>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</si>
  <si>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</si>
  <si>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</si>
  <si>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</si>
  <si>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</si>
  <si>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</si>
  <si>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</si>
  <si>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</si>
  <si>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</si>
  <si>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</si>
  <si>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</si>
  <si>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</si>
  <si>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</si>
  <si>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</si>
  <si>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</si>
  <si>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</si>
  <si>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</si>
  <si>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</si>
  <si>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</si>
  <si>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</si>
  <si>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</si>
  <si>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</si>
  <si>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</si>
  <si>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</si>
  <si>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</si>
  <si>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</si>
  <si>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</si>
  <si>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</si>
  <si>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</si>
  <si>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</si>
  <si>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</si>
  <si>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</si>
  <si>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</si>
  <si>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</si>
  <si>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</si>
  <si>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</si>
  <si>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</si>
  <si>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</si>
  <si>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</si>
  <si>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</si>
  <si>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</si>
  <si>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</si>
  <si>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</si>
  <si>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</si>
  <si>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</si>
  <si>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</si>
  <si>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</si>
  <si>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</si>
  <si>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</si>
  <si>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</si>
  <si>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</si>
  <si>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</si>
  <si>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</si>
  <si>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</si>
  <si>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</si>
  <si>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</si>
  <si>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</si>
  <si>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</si>
  <si>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</si>
  <si>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</si>
  <si>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</si>
  <si>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</si>
  <si>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</si>
  <si>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</si>
  <si>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</si>
  <si>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</si>
  <si>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</si>
  <si>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</si>
  <si>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</si>
  <si>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</si>
  <si>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</si>
  <si>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</si>
  <si>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</si>
  <si>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</si>
  <si>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</si>
  <si>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</si>
  <si>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</si>
  <si>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</si>
  <si>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</si>
  <si>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</si>
  <si>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</si>
  <si>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</si>
  <si>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</si>
  <si>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</si>
  <si>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</si>
  <si>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</si>
  <si>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</si>
  <si>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</si>
  <si>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</si>
  <si>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</si>
  <si>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</si>
  <si>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</si>
  <si>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</si>
  <si>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</si>
  <si>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</si>
  <si>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</si>
  <si>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</si>
  <si>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</si>
  <si>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</si>
  <si>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</si>
  <si>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</si>
  <si>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</si>
  <si>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</si>
  <si>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</si>
  <si>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</si>
  <si>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</si>
  <si>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</si>
  <si>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</si>
  <si>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</si>
  <si>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</si>
  <si>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</si>
  <si>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</si>
  <si>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</si>
  <si>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</si>
  <si>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</si>
  <si>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</si>
  <si>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</si>
  <si>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</si>
  <si>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</si>
  <si>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</si>
  <si>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</si>
  <si>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</si>
  <si>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</si>
  <si>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</si>
  <si>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</si>
  <si>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</si>
  <si>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</si>
  <si>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</si>
  <si>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</si>
  <si>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</si>
  <si>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</si>
  <si>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</si>
  <si>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</si>
  <si>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</si>
  <si>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</si>
  <si>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</si>
  <si>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</si>
  <si>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</si>
  <si>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</si>
  <si>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</si>
  <si>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</si>
  <si>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</si>
  <si>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</si>
  <si>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</si>
  <si>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</si>
  <si>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</si>
  <si>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</si>
  <si>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</si>
  <si>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</si>
  <si>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</si>
  <si>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</si>
  <si>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</si>
  <si>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</si>
  <si>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</si>
  <si>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</si>
  <si>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</si>
  <si>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</si>
  <si>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</si>
  <si>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</si>
  <si>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</si>
  <si>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</si>
  <si>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</si>
  <si>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</si>
  <si>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</si>
  <si>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</si>
  <si>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</si>
  <si>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</si>
  <si>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</si>
  <si>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</si>
  <si>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</si>
  <si>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</si>
  <si>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</si>
  <si>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</si>
  <si>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</si>
  <si>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</si>
  <si>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</si>
  <si>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</si>
  <si>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</si>
  <si>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</si>
  <si>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</si>
  <si>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</si>
  <si>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</si>
  <si>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</si>
  <si>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</si>
  <si>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</si>
  <si>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</si>
  <si>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</si>
  <si>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</si>
  <si>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</si>
  <si>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</si>
  <si>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</si>
  <si>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</si>
  <si>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</si>
  <si>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</si>
  <si>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</si>
  <si>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</si>
  <si>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</si>
  <si>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</si>
  <si>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</si>
  <si>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</si>
  <si>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</si>
  <si>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</si>
  <si>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</si>
  <si>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</si>
  <si>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</si>
  <si>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</si>
  <si>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</si>
  <si>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</si>
  <si>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</si>
  <si>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</si>
  <si>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</si>
  <si>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</si>
  <si>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</si>
  <si>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</si>
  <si>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</si>
  <si>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</si>
  <si>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</si>
  <si>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</si>
  <si>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</si>
  <si>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</si>
  <si>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</si>
  <si>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</si>
  <si>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</si>
  <si>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</si>
  <si>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</si>
  <si>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</si>
  <si>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</si>
  <si>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</si>
  <si>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</si>
  <si>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</si>
  <si>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</si>
  <si>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</si>
  <si>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</si>
  <si>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</si>
  <si>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</si>
  <si>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</si>
  <si>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</si>
  <si>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</si>
  <si>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</si>
  <si>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</si>
  <si>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</si>
  <si>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</si>
  <si>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</si>
  <si>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</si>
  <si>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</si>
  <si>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</si>
  <si>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</si>
  <si>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</si>
  <si>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</si>
  <si>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</si>
  <si>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</si>
  <si>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</si>
  <si>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</si>
  <si>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</si>
  <si>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</si>
  <si>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</si>
  <si>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</si>
  <si>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</si>
  <si>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</si>
  <si>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</si>
  <si>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</si>
  <si>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</si>
  <si>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</si>
  <si>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</si>
  <si>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</si>
  <si>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</si>
  <si>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</si>
  <si>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</si>
  <si>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</si>
  <si>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</si>
  <si>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</si>
  <si>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</si>
  <si>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</si>
  <si>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</si>
  <si>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</si>
  <si>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</si>
  <si>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</si>
  <si>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</si>
  <si>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</si>
  <si>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</si>
  <si>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</si>
  <si>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</si>
  <si>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</si>
  <si>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</si>
  <si>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</si>
  <si>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</si>
  <si>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</si>
  <si>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</si>
  <si>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</si>
  <si>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</si>
  <si>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</si>
  <si>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</si>
  <si>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</si>
  <si>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</si>
  <si>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</si>
  <si>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</si>
  <si>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</si>
  <si>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</si>
  <si>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</si>
  <si>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</si>
  <si>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</si>
  <si>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</si>
  <si>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</si>
  <si>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</si>
  <si>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</si>
  <si>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</si>
  <si>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</si>
  <si>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</si>
  <si>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</si>
  <si>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</si>
  <si>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</si>
  <si>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</si>
  <si>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</si>
  <si>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</si>
  <si>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</si>
  <si>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</si>
  <si>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</si>
  <si>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</si>
  <si>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</si>
  <si>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</si>
  <si>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</si>
  <si>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</si>
  <si>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</si>
  <si>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</si>
  <si>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</si>
  <si>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</si>
  <si>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</si>
  <si>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</si>
  <si>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</si>
  <si>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</si>
  <si>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</si>
  <si>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</si>
  <si>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</si>
  <si>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</si>
  <si>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</si>
  <si>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</si>
  <si>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</si>
  <si>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</si>
  <si>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</si>
  <si>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</si>
  <si>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</si>
  <si>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</si>
  <si>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</si>
  <si>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</si>
  <si>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</si>
  <si>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</si>
  <si>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</si>
  <si>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</si>
  <si>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</si>
  <si>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</si>
  <si>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</si>
  <si>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</si>
  <si>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</si>
  <si>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</si>
  <si>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</si>
  <si>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</si>
  <si>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</si>
  <si>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</si>
  <si>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</si>
  <si>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</si>
  <si>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</si>
  <si>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</si>
  <si>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</si>
  <si>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</si>
  <si>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</si>
  <si>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</si>
  <si>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</si>
  <si>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</si>
  <si>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</si>
  <si>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</si>
  <si>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</si>
  <si>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</si>
  <si>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</si>
  <si>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</si>
  <si>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</si>
  <si>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</si>
  <si>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</si>
  <si>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</si>
  <si>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</si>
  <si>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</si>
  <si>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</si>
  <si>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</si>
  <si>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</si>
  <si>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</si>
  <si>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</si>
  <si>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</si>
  <si>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</si>
  <si>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</si>
  <si>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</si>
  <si>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</si>
  <si>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</si>
  <si>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</si>
  <si>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</si>
  <si>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</si>
  <si>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</si>
  <si>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</si>
  <si>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</si>
  <si>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</si>
  <si>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</si>
  <si>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</si>
  <si>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</si>
  <si>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</si>
  <si>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</si>
  <si>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</si>
  <si>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</si>
  <si>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</si>
  <si>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</si>
  <si>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</si>
  <si>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</si>
  <si>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</si>
  <si>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</si>
  <si>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</si>
  <si>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</si>
  <si>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</si>
  <si>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</si>
  <si>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</si>
  <si>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</si>
  <si>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</si>
  <si>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</si>
  <si>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</si>
  <si>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</si>
  <si>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</si>
  <si>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</si>
  <si>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</si>
  <si>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</si>
  <si>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</si>
  <si>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</si>
  <si>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</si>
  <si>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</si>
  <si>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</si>
  <si>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</si>
  <si>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</si>
  <si>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</si>
  <si>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</si>
  <si>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</si>
  <si>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</si>
  <si>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</si>
  <si>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</si>
  <si>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</si>
  <si>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</si>
  <si>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</si>
  <si>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</si>
  <si>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</si>
  <si>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</si>
  <si>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</si>
  <si>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</si>
  <si>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</si>
  <si>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</si>
  <si>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</si>
  <si>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</si>
  <si>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</si>
  <si>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</si>
  <si>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</si>
  <si>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</si>
  <si>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</si>
  <si>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</si>
  <si>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</si>
  <si>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</si>
  <si>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</si>
  <si>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</si>
  <si>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</si>
  <si>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</si>
  <si>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</si>
  <si>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</si>
  <si>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</si>
  <si>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</si>
  <si>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</si>
  <si>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</si>
  <si>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</si>
  <si>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</si>
  <si>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</si>
  <si>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</si>
  <si>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</si>
  <si>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</si>
  <si>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</si>
  <si>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</si>
  <si>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</si>
  <si>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</si>
  <si>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</si>
  <si>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</si>
  <si>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</si>
  <si>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</si>
  <si>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</si>
  <si>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</si>
  <si>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</si>
  <si>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</si>
  <si>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</si>
  <si>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</si>
  <si>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</si>
  <si>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</si>
  <si>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</si>
  <si>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</si>
  <si>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</si>
  <si>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</si>
  <si>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</si>
  <si>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</si>
  <si>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</si>
  <si>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</si>
  <si>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</si>
  <si>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</si>
  <si>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</si>
  <si>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</si>
  <si>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</si>
  <si>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</si>
  <si>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</si>
  <si>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</si>
  <si>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</si>
  <si>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</si>
  <si>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</si>
  <si>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</si>
  <si>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</si>
  <si>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</si>
  <si>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</si>
  <si>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</si>
  <si>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</si>
  <si>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</si>
  <si>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</si>
  <si>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</si>
  <si>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</si>
  <si>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</si>
  <si>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</si>
  <si>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</si>
  <si>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</si>
  <si>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</si>
  <si>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</si>
  <si>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</si>
  <si>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</si>
  <si>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</si>
  <si>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</si>
  <si>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</si>
  <si>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</si>
  <si>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</si>
  <si>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</si>
  <si>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</si>
  <si>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</si>
  <si>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</si>
  <si>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</si>
  <si>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</si>
  <si>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</si>
  <si>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</si>
  <si>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</si>
  <si>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</si>
  <si>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</si>
  <si>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</si>
  <si>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</si>
  <si>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</si>
  <si>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</si>
  <si>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</si>
  <si>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</si>
  <si>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</si>
  <si>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</si>
  <si>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</si>
  <si>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</si>
  <si>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</si>
  <si>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</si>
  <si>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</si>
  <si>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</si>
  <si>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</si>
  <si>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</si>
  <si>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</si>
  <si>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</si>
  <si>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</si>
  <si>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</si>
  <si>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</si>
  <si>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</si>
  <si>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</si>
  <si>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</si>
  <si>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</si>
  <si>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</si>
  <si>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</si>
  <si>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</si>
  <si>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</si>
  <si>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</si>
  <si>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</si>
  <si>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</si>
  <si>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</si>
  <si>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</si>
  <si>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</si>
  <si>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</si>
  <si>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</si>
  <si>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</si>
  <si>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</si>
  <si>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</si>
  <si>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</si>
  <si>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</si>
  <si>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</si>
  <si>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</si>
  <si>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</si>
  <si>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</si>
  <si>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</si>
  <si>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</si>
  <si>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</si>
  <si>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</si>
  <si>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</si>
  <si>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</si>
  <si>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</si>
  <si>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</si>
  <si>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</si>
  <si>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</si>
  <si>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</si>
  <si>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</si>
  <si>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</si>
  <si>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</si>
  <si>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</si>
  <si>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</si>
  <si>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</si>
  <si>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</si>
  <si>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</si>
  <si>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</si>
  <si>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</si>
  <si>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</si>
  <si>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</si>
  <si>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</si>
  <si>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</si>
  <si>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</si>
  <si>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</si>
  <si>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</si>
  <si>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</si>
  <si>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</si>
  <si>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</si>
  <si>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</si>
  <si>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</si>
  <si>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</si>
  <si>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</si>
  <si>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</si>
  <si>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</si>
  <si>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</si>
  <si>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</si>
  <si>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</si>
  <si>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</si>
  <si>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</si>
  <si>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</si>
  <si>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</si>
  <si>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</si>
  <si>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</si>
  <si>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</si>
  <si>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</si>
  <si>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</si>
  <si>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</si>
  <si>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</si>
  <si>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</si>
  <si>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</si>
  <si>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</si>
  <si>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</si>
  <si>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</si>
  <si>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</si>
  <si>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</si>
  <si>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</si>
  <si>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</si>
  <si>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</si>
  <si>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</si>
  <si>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</si>
  <si>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</si>
  <si>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</si>
  <si>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</si>
  <si>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</si>
  <si>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</si>
  <si>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</si>
  <si>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</si>
  <si>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</si>
  <si>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</si>
  <si>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</si>
  <si>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</si>
  <si>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</si>
  <si>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</si>
  <si>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</si>
  <si>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</si>
  <si>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</si>
  <si>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</si>
  <si>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</si>
  <si>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</si>
  <si>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</si>
  <si>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</si>
  <si>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</si>
  <si>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</si>
  <si>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</si>
  <si>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</si>
  <si>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</si>
  <si>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</si>
  <si>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</si>
  <si>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</si>
  <si>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</si>
  <si>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</si>
  <si>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</si>
  <si>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</si>
  <si>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</si>
  <si>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</si>
  <si>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</si>
  <si>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</si>
  <si>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</si>
  <si>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</si>
  <si>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</si>
  <si>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</si>
  <si>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</si>
  <si>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</si>
  <si>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</si>
  <si>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</si>
  <si>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</si>
  <si>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</si>
  <si>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</si>
  <si>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</si>
  <si>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</si>
  <si>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</si>
  <si>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</si>
  <si>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</si>
  <si>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</si>
  <si>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</si>
  <si>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</si>
  <si>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</si>
  <si>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</si>
  <si>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</si>
  <si>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</si>
  <si>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</si>
  <si>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</si>
  <si>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</si>
  <si>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</si>
  <si>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</si>
  <si>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</si>
  <si>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</si>
  <si>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</si>
  <si>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</si>
  <si>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</si>
  <si>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</si>
  <si>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</si>
  <si>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</si>
  <si>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</si>
  <si>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</si>
  <si>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</si>
  <si>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</si>
  <si>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</si>
  <si>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</si>
  <si>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</si>
  <si>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</si>
  <si>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</si>
  <si>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</si>
  <si>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</si>
  <si>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</si>
  <si>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</si>
  <si>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</si>
  <si>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</si>
  <si>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</si>
  <si>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</si>
  <si>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</si>
  <si>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</si>
  <si>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</si>
  <si>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</si>
  <si>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</si>
  <si>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</si>
  <si>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</si>
  <si>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</si>
  <si>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</si>
  <si>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</si>
  <si>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</si>
  <si>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</si>
  <si>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</si>
  <si>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</si>
  <si>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</si>
  <si>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</si>
  <si>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</si>
  <si>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</si>
  <si>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</si>
  <si>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</si>
  <si>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</si>
  <si>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</si>
  <si>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</si>
  <si>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</si>
  <si>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</si>
  <si>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</si>
  <si>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</si>
  <si>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</si>
  <si>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</si>
  <si>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</si>
  <si>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</si>
  <si>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</si>
  <si>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</si>
  <si>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</si>
  <si>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</si>
  <si>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</si>
  <si>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</si>
  <si>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</si>
  <si>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</si>
  <si>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</si>
  <si>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</si>
  <si>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</si>
  <si>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</si>
  <si>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</si>
  <si>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</si>
  <si>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</si>
  <si>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</si>
  <si>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</si>
  <si>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</si>
  <si>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</si>
  <si>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</si>
  <si>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</si>
  <si>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</si>
  <si>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</si>
  <si>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</si>
  <si>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</si>
  <si>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</si>
  <si>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</si>
  <si>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</si>
  <si>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</si>
  <si>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</si>
  <si>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</si>
  <si>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</si>
  <si>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</si>
  <si>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</si>
  <si>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</si>
  <si>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</si>
  <si>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</si>
  <si>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</si>
  <si>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</si>
  <si>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</si>
  <si>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</si>
  <si>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</si>
  <si>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</si>
  <si>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</si>
  <si>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</si>
  <si>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</si>
  <si>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</si>
  <si>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</si>
  <si>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</si>
  <si>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</si>
  <si>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</si>
  <si>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</si>
  <si>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</si>
  <si>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</si>
  <si>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</si>
  <si>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</si>
  <si>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</si>
  <si>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</si>
  <si>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</si>
  <si>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</si>
  <si>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</si>
  <si>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</si>
  <si>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</si>
  <si>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</si>
  <si>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</si>
  <si>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</si>
  <si>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</si>
  <si>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</si>
  <si>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</si>
  <si>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</si>
  <si>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</si>
  <si>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</si>
  <si>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</si>
  <si>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</si>
  <si>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</si>
  <si>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</si>
  <si>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</si>
  <si>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</si>
  <si>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</si>
  <si>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</si>
  <si>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</si>
  <si>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</si>
  <si>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</si>
  <si>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</si>
  <si>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</si>
  <si>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</si>
  <si>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</si>
  <si>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</si>
  <si>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</si>
  <si>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</si>
  <si>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</si>
  <si>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</si>
  <si>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</si>
  <si>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</si>
  <si>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</si>
  <si>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</si>
  <si>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</si>
  <si>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</si>
  <si>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</si>
  <si>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</si>
  <si>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</si>
  <si>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</si>
  <si>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</si>
  <si>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</si>
  <si>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</si>
  <si>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</si>
  <si>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</si>
  <si>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</si>
  <si>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</si>
  <si>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</si>
  <si>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</si>
  <si>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</si>
  <si>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</si>
  <si>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</si>
  <si>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</si>
  <si>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</si>
  <si>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</si>
  <si>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</si>
  <si>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</si>
  <si>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</si>
  <si>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</si>
  <si>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</si>
  <si>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</si>
  <si>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</si>
  <si>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</si>
  <si>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</si>
  <si>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</si>
  <si>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</si>
  <si>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</si>
  <si>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</si>
  <si>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</si>
  <si>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</si>
  <si>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</si>
  <si>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</si>
  <si>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</si>
  <si>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</si>
  <si>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</si>
  <si>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</si>
  <si>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</si>
  <si>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</si>
  <si>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</si>
  <si>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</si>
  <si>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</si>
  <si>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</si>
  <si>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</si>
  <si>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</si>
  <si>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</si>
  <si>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</si>
  <si>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</si>
  <si>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</si>
  <si>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</si>
  <si>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</si>
  <si>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</si>
  <si>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</si>
  <si>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</si>
  <si>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</si>
  <si>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</si>
  <si>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</si>
  <si>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</si>
  <si>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</si>
  <si>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</si>
  <si>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</si>
  <si>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</si>
  <si>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</si>
  <si>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</si>
  <si>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</si>
  <si>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</si>
  <si>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</si>
  <si>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</si>
  <si>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</si>
  <si>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</si>
  <si>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</si>
  <si>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</si>
  <si>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</si>
  <si>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</si>
  <si>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</si>
  <si>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</si>
  <si>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</si>
  <si>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</si>
  <si>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</si>
  <si>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</si>
  <si>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</si>
  <si>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</si>
  <si>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</si>
  <si>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</si>
  <si>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</si>
  <si>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</si>
  <si>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</si>
  <si>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</si>
  <si>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</si>
  <si>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</si>
  <si>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</si>
  <si>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</si>
  <si>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</si>
  <si>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</si>
  <si>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</si>
  <si>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</si>
  <si>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</si>
  <si>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</si>
  <si>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</si>
  <si>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</si>
  <si>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</si>
  <si>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</si>
  <si>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</si>
  <si>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</si>
  <si>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</si>
  <si>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</si>
  <si>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</si>
  <si>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</si>
  <si>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</si>
  <si>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</si>
  <si>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</si>
  <si>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</si>
  <si>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</si>
  <si>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</si>
  <si>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</si>
  <si>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</si>
  <si>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</si>
  <si>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</si>
  <si>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</si>
  <si>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</si>
  <si>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</si>
  <si>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</si>
  <si>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</si>
  <si>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</si>
  <si>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</si>
  <si>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</si>
  <si>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</si>
  <si>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</si>
  <si>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</si>
  <si>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</si>
  <si>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</si>
  <si>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</si>
  <si>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</si>
  <si>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</si>
  <si>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</si>
  <si>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</si>
  <si>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</si>
  <si>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</si>
  <si>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</si>
  <si>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</si>
  <si>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</si>
  <si>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</si>
  <si>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</si>
  <si>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</si>
  <si>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</si>
  <si>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</si>
  <si>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</si>
  <si>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</si>
  <si>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</si>
  <si>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</si>
  <si>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</si>
  <si>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</si>
  <si>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</si>
  <si>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</si>
  <si>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</si>
  <si>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</si>
  <si>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</si>
  <si>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</si>
  <si>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</si>
  <si>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</si>
  <si>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</si>
  <si>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</si>
  <si>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</si>
  <si>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</si>
  <si>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</si>
  <si>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</si>
  <si>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</si>
  <si>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</si>
  <si>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</si>
  <si>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</si>
  <si>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</si>
  <si>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</si>
  <si>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</si>
  <si>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</si>
  <si>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</si>
  <si>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</si>
  <si>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</si>
  <si>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</si>
  <si>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</si>
  <si>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</si>
  <si>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</si>
  <si>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</si>
  <si>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</si>
  <si>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</si>
  <si>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</si>
  <si>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</si>
  <si>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</si>
  <si>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</si>
  <si>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</si>
  <si>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</si>
  <si>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</si>
  <si>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</si>
  <si>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</si>
  <si>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</si>
  <si>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</si>
  <si>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</si>
  <si>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</si>
  <si>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</si>
  <si>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</si>
  <si>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</si>
  <si>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</si>
  <si>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</si>
  <si>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</si>
  <si>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</si>
  <si>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</si>
  <si>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</si>
  <si>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</si>
  <si>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</si>
  <si>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</si>
  <si>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</si>
  <si>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</si>
  <si>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</si>
  <si>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</si>
  <si>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</si>
  <si>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</si>
  <si>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</si>
  <si>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</si>
  <si>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</si>
  <si>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</si>
  <si>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</si>
  <si>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</si>
  <si>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</si>
  <si>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</si>
  <si>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</si>
  <si>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</si>
  <si>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</si>
  <si>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</si>
  <si>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</si>
  <si>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</si>
  <si>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</si>
  <si>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</si>
  <si>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</si>
  <si>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</si>
  <si>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</si>
  <si>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</si>
  <si>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</si>
  <si>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</si>
  <si>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</si>
  <si>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</si>
  <si>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</si>
  <si>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</si>
  <si>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</si>
  <si>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</si>
  <si>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</si>
  <si>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</si>
  <si>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</si>
  <si>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</si>
  <si>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</si>
  <si>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</si>
  <si>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</si>
  <si>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</si>
  <si>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</si>
  <si>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</si>
  <si>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</si>
  <si>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</si>
  <si>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</si>
  <si>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</si>
  <si>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</si>
  <si>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</si>
  <si>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</si>
  <si>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</si>
  <si>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</si>
  <si>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</si>
  <si>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</si>
  <si>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</si>
  <si>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</si>
  <si>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</si>
  <si>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</si>
  <si>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</si>
  <si>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</si>
  <si>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</si>
  <si>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</si>
  <si>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</si>
  <si>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</si>
  <si>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</si>
  <si>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</si>
  <si>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</si>
  <si>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</si>
  <si>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</si>
  <si>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</si>
  <si>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</si>
  <si>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</si>
  <si>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</si>
  <si>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</si>
  <si>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</si>
  <si>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</si>
  <si>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</si>
  <si>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</si>
  <si>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</si>
  <si>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</si>
  <si>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</si>
  <si>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</si>
  <si>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</si>
  <si>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</si>
  <si>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</si>
  <si>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</si>
  <si>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</si>
  <si>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</si>
  <si>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</si>
  <si>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</si>
  <si>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</si>
  <si>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</si>
  <si>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</si>
  <si>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</si>
  <si>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</si>
  <si>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</si>
  <si>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</si>
  <si>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</si>
  <si>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</si>
  <si>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</si>
  <si>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</si>
  <si>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</si>
  <si>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</si>
  <si>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</si>
  <si>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</si>
  <si>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</si>
  <si>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</si>
  <si>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</si>
  <si>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</si>
  <si>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</si>
  <si>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</si>
  <si>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</si>
  <si>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</si>
  <si>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</si>
  <si>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</si>
  <si>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</si>
  <si>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</si>
  <si>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</si>
  <si>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</si>
  <si>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</si>
  <si>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</si>
  <si>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</si>
  <si>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</si>
  <si>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</si>
  <si>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</si>
  <si>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</si>
  <si>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</si>
  <si>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</si>
  <si>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</si>
  <si>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</si>
  <si>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</si>
  <si>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</si>
  <si>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</si>
  <si>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</si>
  <si>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</si>
  <si>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</si>
  <si>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</si>
  <si>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</si>
  <si>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</si>
  <si>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</si>
  <si>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</si>
  <si>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</si>
  <si>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</si>
  <si>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</si>
  <si>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</si>
  <si>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</si>
  <si>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</si>
  <si>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</si>
  <si>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</si>
  <si>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</si>
  <si>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</si>
  <si>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</si>
  <si>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</si>
  <si>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</si>
  <si>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</si>
  <si>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</si>
  <si>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</si>
  <si>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</si>
  <si>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</si>
  <si>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</si>
  <si>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</si>
  <si>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</si>
  <si>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</si>
  <si>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</si>
  <si>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</si>
  <si>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</si>
  <si>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</si>
  <si>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</si>
  <si>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</si>
  <si>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</si>
  <si>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</si>
  <si>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</si>
  <si>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</si>
  <si>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</si>
  <si>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</si>
  <si>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</si>
  <si>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</si>
  <si>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</si>
  <si>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</si>
  <si>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</si>
  <si>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</si>
  <si>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</si>
  <si>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</si>
  <si>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</si>
  <si>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</si>
  <si>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</si>
  <si>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</si>
  <si>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</si>
  <si>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</si>
  <si>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</si>
  <si>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</si>
  <si>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</si>
  <si>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</si>
  <si>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</si>
  <si>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</si>
  <si>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</si>
  <si>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</si>
  <si>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</si>
  <si>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</si>
  <si>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</si>
  <si>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</si>
  <si>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</si>
  <si>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</si>
  <si>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</si>
  <si>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</si>
  <si>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</si>
  <si>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</si>
  <si>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</si>
  <si>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</si>
  <si>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</si>
  <si>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</si>
  <si>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</si>
  <si>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</si>
  <si>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</si>
  <si>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</si>
  <si>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</si>
  <si>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</si>
  <si>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</si>
  <si>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</si>
  <si>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</si>
  <si>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</si>
  <si>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</si>
  <si>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</si>
  <si>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</si>
  <si>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</si>
  <si>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</si>
  <si>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</si>
  <si>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</si>
  <si>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</si>
  <si>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</si>
  <si>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</si>
  <si>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</si>
  <si>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</si>
  <si>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</si>
  <si>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</si>
  <si>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</si>
  <si>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</si>
  <si>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</si>
  <si>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</si>
  <si>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</si>
  <si>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</si>
  <si>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</si>
  <si>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</si>
  <si>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</si>
  <si>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</si>
  <si>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</si>
  <si>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</si>
  <si>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</si>
  <si>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</si>
  <si>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</si>
  <si>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</si>
  <si>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</si>
  <si>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</si>
  <si>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</si>
  <si>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</si>
  <si>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</si>
  <si>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</si>
  <si>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</si>
  <si>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</si>
  <si>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</si>
  <si>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</si>
  <si>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</si>
  <si>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</si>
  <si>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</si>
  <si>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</si>
  <si>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</si>
  <si>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</si>
  <si>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</si>
  <si>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</si>
  <si>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</si>
  <si>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</si>
  <si>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</si>
  <si>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</si>
  <si>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</si>
  <si>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</si>
  <si>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</si>
  <si>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</si>
  <si>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</si>
  <si>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</si>
  <si>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</si>
  <si>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</si>
  <si>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</si>
  <si>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</si>
  <si>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</si>
  <si>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</si>
  <si>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</si>
  <si>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</si>
  <si>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</si>
  <si>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</si>
  <si>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</si>
  <si>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</si>
  <si>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</si>
  <si>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</si>
  <si>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</si>
  <si>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</si>
  <si>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</si>
  <si>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</si>
  <si>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</si>
  <si>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</si>
  <si>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</si>
  <si>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</si>
  <si>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</si>
  <si>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</si>
  <si>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</si>
  <si>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</si>
  <si>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</si>
  <si>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</si>
  <si>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</si>
  <si>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</si>
  <si>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</si>
  <si>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</si>
  <si>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</si>
  <si>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</si>
  <si>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</si>
  <si>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</si>
  <si>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</si>
  <si>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</si>
  <si>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</si>
  <si>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</si>
  <si>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</si>
  <si>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</si>
  <si>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</si>
  <si>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</si>
  <si>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</si>
  <si>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</si>
  <si>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</si>
  <si>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</si>
  <si>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</si>
  <si>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</si>
  <si>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</si>
  <si>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</si>
  <si>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</si>
  <si>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</si>
  <si>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</si>
  <si>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</si>
  <si>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</si>
  <si>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</si>
  <si>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</si>
  <si>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</si>
  <si>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</si>
  <si>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</si>
  <si>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</si>
  <si>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</si>
  <si>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</si>
  <si>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</si>
  <si>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</si>
  <si>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</si>
  <si>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</si>
  <si>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</si>
  <si>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</si>
  <si>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</si>
  <si>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</si>
  <si>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</si>
  <si>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</si>
  <si>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</si>
  <si>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</si>
  <si>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</si>
  <si>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</si>
  <si>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</si>
  <si>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</si>
  <si>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</si>
  <si>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</si>
  <si>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</si>
  <si>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</si>
  <si>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</si>
  <si>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</si>
  <si>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</si>
  <si>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</si>
  <si>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</si>
  <si>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</si>
  <si>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</si>
  <si>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</si>
  <si>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</si>
  <si>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</si>
  <si>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</si>
  <si>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</si>
  <si>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</si>
  <si>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</si>
  <si>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</si>
  <si>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</si>
  <si>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</si>
  <si>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</si>
  <si>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</si>
  <si>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</si>
  <si>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</si>
  <si>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</si>
  <si>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</si>
  <si>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</si>
  <si>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</si>
  <si>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</si>
  <si>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</si>
  <si>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</si>
  <si>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</si>
  <si>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</si>
  <si>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</si>
  <si>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</si>
  <si>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</si>
  <si>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</si>
  <si>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</si>
  <si>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</si>
  <si>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</si>
  <si>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</si>
  <si>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</si>
  <si>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</si>
  <si>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</si>
  <si>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</si>
  <si>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</si>
  <si>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</si>
  <si>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</si>
  <si>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</si>
  <si>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</si>
  <si>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</si>
  <si>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</si>
  <si>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</si>
  <si>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</si>
  <si>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</si>
  <si>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</si>
  <si>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</si>
  <si>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</si>
  <si>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</si>
  <si>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</si>
  <si>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</si>
  <si>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</si>
  <si>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</si>
  <si>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</si>
  <si>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</si>
  <si>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</si>
  <si>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</si>
  <si>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</si>
  <si>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</si>
  <si>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</si>
  <si>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</si>
  <si>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</si>
  <si>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</si>
  <si>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</si>
  <si>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</si>
  <si>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</si>
  <si>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</si>
  <si>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</si>
  <si>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</si>
  <si>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</si>
  <si>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</si>
  <si>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</si>
  <si>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</si>
  <si>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</si>
  <si>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</si>
  <si>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</si>
  <si>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</si>
  <si>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</si>
  <si>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</si>
  <si>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</si>
  <si>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</si>
  <si>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</si>
  <si>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</si>
  <si>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</si>
  <si>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</si>
  <si>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</si>
  <si>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</si>
  <si>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</si>
  <si>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</si>
  <si>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</si>
  <si>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</si>
  <si>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</si>
  <si>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</si>
  <si>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</si>
  <si>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</si>
  <si>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</si>
  <si>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</si>
  <si>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</si>
  <si>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</si>
  <si>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</si>
  <si>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</si>
  <si>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</si>
  <si>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</si>
  <si>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</si>
  <si>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</si>
  <si>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</si>
  <si>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</si>
  <si>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</si>
  <si>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</si>
  <si>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</si>
  <si>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</si>
  <si>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</si>
  <si>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</si>
  <si>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</si>
  <si>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</si>
  <si>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</si>
  <si>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</si>
  <si>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</si>
  <si>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</si>
  <si>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</si>
  <si>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</si>
  <si>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</si>
  <si>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</si>
  <si>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</si>
  <si>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</si>
  <si>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</si>
  <si>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</si>
  <si>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</si>
  <si>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</si>
  <si>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</si>
  <si>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</si>
  <si>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</si>
  <si>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</si>
  <si>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</si>
  <si>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</si>
  <si>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</si>
  <si>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</si>
  <si>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</si>
  <si>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</si>
  <si>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</si>
  <si>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</si>
  <si>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</si>
  <si>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</si>
  <si>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</si>
  <si>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</si>
  <si>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</si>
  <si>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</si>
  <si>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</si>
  <si>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</si>
  <si>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</si>
  <si>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</si>
  <si>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</si>
  <si>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</si>
  <si>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</si>
  <si>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</si>
  <si>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</si>
  <si>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</si>
  <si>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</si>
  <si>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</si>
  <si>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</si>
  <si>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</si>
  <si>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</si>
  <si>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</si>
  <si>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</si>
  <si>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</si>
  <si>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</si>
  <si>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</si>
  <si>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</si>
  <si>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</si>
  <si>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</si>
  <si>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</si>
  <si>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</si>
  <si>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</si>
  <si>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</si>
  <si>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</si>
  <si>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</si>
  <si>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</si>
  <si>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</si>
  <si>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</si>
  <si>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</si>
  <si>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</si>
  <si>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</si>
  <si>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</si>
  <si>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</si>
  <si>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</si>
  <si>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</si>
  <si>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</si>
  <si>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</si>
  <si>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</si>
  <si>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</si>
  <si>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</si>
  <si>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</si>
  <si>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</si>
  <si>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</si>
  <si>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</si>
  <si>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</si>
  <si>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</si>
  <si>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</si>
  <si>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</si>
  <si>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</si>
  <si>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</si>
  <si>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</si>
  <si>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</si>
  <si>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</si>
  <si>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</si>
  <si>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</si>
  <si>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</si>
  <si>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</si>
  <si>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</si>
  <si>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</si>
  <si>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</si>
  <si>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</si>
  <si>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</si>
  <si>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</si>
  <si>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</si>
  <si>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</si>
  <si>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</si>
  <si>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</si>
  <si>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</si>
  <si>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</si>
  <si>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</si>
  <si>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</si>
  <si>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</si>
  <si>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</si>
  <si>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</si>
  <si>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</si>
  <si>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</si>
  <si>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</si>
  <si>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</si>
  <si>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</si>
  <si>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</si>
  <si>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</si>
  <si>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</si>
  <si>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</si>
  <si>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</si>
  <si>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</si>
  <si>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</si>
  <si>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</si>
  <si>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</si>
  <si>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</si>
  <si>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</si>
  <si>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</si>
  <si>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</si>
  <si>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</si>
  <si>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</si>
  <si>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</si>
  <si>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</si>
  <si>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</si>
  <si>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</si>
  <si>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</si>
  <si>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</si>
  <si>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</si>
  <si>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</si>
  <si>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</si>
  <si>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</si>
  <si>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</si>
  <si>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</si>
  <si>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</si>
  <si>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</si>
  <si>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</si>
  <si>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</si>
  <si>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</si>
  <si>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</si>
  <si>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</si>
  <si>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</si>
  <si>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</si>
  <si>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</si>
  <si>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</si>
  <si>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</si>
  <si>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</si>
  <si>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</si>
  <si>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</si>
  <si>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</si>
  <si>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</si>
  <si>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</si>
  <si>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</si>
  <si>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</si>
  <si>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</si>
  <si>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</si>
  <si>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</si>
  <si>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</si>
  <si>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</si>
  <si>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</si>
  <si>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</si>
  <si>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</si>
  <si>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</si>
  <si>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</si>
  <si>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</si>
  <si>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</si>
  <si>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</si>
  <si>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</si>
  <si>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</si>
  <si>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</si>
  <si>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</si>
  <si>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</si>
  <si>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</si>
  <si>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</si>
  <si>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</si>
  <si>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</si>
  <si>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</si>
  <si>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</si>
  <si>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</si>
  <si>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</si>
  <si>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</si>
  <si>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</si>
  <si>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</si>
  <si>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</si>
  <si>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</si>
  <si>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</si>
  <si>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</si>
  <si>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</si>
  <si>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</si>
  <si>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</si>
  <si>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</si>
  <si>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</si>
  <si>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</si>
  <si>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</si>
  <si>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</si>
  <si>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</si>
  <si>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</si>
  <si>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</si>
  <si>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</si>
  <si>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</si>
  <si>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</si>
  <si>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</si>
  <si>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</si>
  <si>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</si>
  <si>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</si>
  <si>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</si>
  <si>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</si>
  <si>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</si>
  <si>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</si>
  <si>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</si>
  <si>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</si>
  <si>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</si>
  <si>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</si>
  <si>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</si>
  <si>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</si>
  <si>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</si>
  <si>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</si>
  <si>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</si>
  <si>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</si>
  <si>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</si>
  <si>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</si>
  <si>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</si>
  <si>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</si>
  <si>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</si>
  <si>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</si>
  <si>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</si>
  <si>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</si>
  <si>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</si>
  <si>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</si>
  <si>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</si>
  <si>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</si>
  <si>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</si>
  <si>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</si>
  <si>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</si>
  <si>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</si>
  <si>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</si>
  <si>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</si>
  <si>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</si>
  <si>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</si>
  <si>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</si>
  <si>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</si>
  <si>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</si>
  <si>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</si>
  <si>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</si>
  <si>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</si>
  <si>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</si>
  <si>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</si>
  <si>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</si>
  <si>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</si>
  <si>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</si>
  <si>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</si>
  <si>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</si>
  <si>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</si>
  <si>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</si>
  <si>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</si>
  <si>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</si>
  <si>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</si>
  <si>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</si>
  <si>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</si>
  <si>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</si>
  <si>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</si>
  <si>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</si>
  <si>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</si>
  <si>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</si>
  <si>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</si>
  <si>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</si>
  <si>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</si>
  <si>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</si>
  <si>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</si>
  <si>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</si>
  <si>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</si>
  <si>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</si>
  <si>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</si>
  <si>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</si>
  <si>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</si>
  <si>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</si>
  <si>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</si>
  <si>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</si>
  <si>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</si>
  <si>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</si>
  <si>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</si>
  <si>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</si>
  <si>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</si>
  <si>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</si>
  <si>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</si>
  <si>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</si>
  <si>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</si>
  <si>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</si>
  <si>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</si>
  <si>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</si>
  <si>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</si>
  <si>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</si>
  <si>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</si>
  <si>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</si>
  <si>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</si>
  <si>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</si>
  <si>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</si>
  <si>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</si>
  <si>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</si>
  <si>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</si>
  <si>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</si>
  <si>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</si>
  <si>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</si>
  <si>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</si>
  <si>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</si>
  <si>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</si>
  <si>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</si>
  <si>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</si>
  <si>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</si>
  <si>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</si>
  <si>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</si>
  <si>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</si>
  <si>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</si>
  <si>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</si>
  <si>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</si>
  <si>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</si>
  <si>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</si>
  <si>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</si>
  <si>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</si>
  <si>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</si>
  <si>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</si>
  <si>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</si>
  <si>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</si>
  <si>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</si>
  <si>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</si>
  <si>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</si>
  <si>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</si>
  <si>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</si>
  <si>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</si>
  <si>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</si>
  <si>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</si>
  <si>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</si>
  <si>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</si>
  <si>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</si>
  <si>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</si>
  <si>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</si>
  <si>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</si>
  <si>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</si>
  <si>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</si>
  <si>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</si>
  <si>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</si>
  <si>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</si>
  <si>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</si>
  <si>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</si>
  <si>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</si>
  <si>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</si>
  <si>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</si>
  <si>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</si>
  <si>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</si>
  <si>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</si>
  <si>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</si>
  <si>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</si>
  <si>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</si>
  <si>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</si>
  <si>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</si>
  <si>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</si>
  <si>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</si>
  <si>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</si>
  <si>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</si>
  <si>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</si>
  <si>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</si>
  <si>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</si>
  <si>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</si>
  <si>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</si>
  <si>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</si>
  <si>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</si>
  <si>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</si>
  <si>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</si>
  <si>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</si>
  <si>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</si>
  <si>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</si>
  <si>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</si>
  <si>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</si>
  <si>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</si>
  <si>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</si>
  <si>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</si>
  <si>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</si>
  <si>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</si>
  <si>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</si>
  <si>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</si>
  <si>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</si>
  <si>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</si>
  <si>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</si>
  <si>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</si>
  <si>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</si>
  <si>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</si>
  <si>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</si>
  <si>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</si>
  <si>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</si>
  <si>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</si>
  <si>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</si>
  <si>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</si>
  <si>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</si>
  <si>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</si>
  <si>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</si>
  <si>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</si>
  <si>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</si>
  <si>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</si>
  <si>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</si>
  <si>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</si>
  <si>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</si>
  <si>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</si>
  <si>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</si>
  <si>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</si>
  <si>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</si>
  <si>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</si>
  <si>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</si>
  <si>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</si>
  <si>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</si>
  <si>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</si>
  <si>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</si>
  <si>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</si>
  <si>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</si>
  <si>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</si>
  <si>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</si>
  <si>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</si>
  <si>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</si>
  <si>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</si>
  <si>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</si>
  <si>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</si>
  <si>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</si>
  <si>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</si>
  <si>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</si>
  <si>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</si>
  <si>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</si>
  <si>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</si>
  <si>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</si>
  <si>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</si>
  <si>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</si>
  <si>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</si>
  <si>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</si>
  <si>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</si>
  <si>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</si>
  <si>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</si>
  <si>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</si>
  <si>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</si>
  <si>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</si>
  <si>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</si>
  <si>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</si>
  <si>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</si>
  <si>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</si>
  <si>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</si>
  <si>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</si>
  <si>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</si>
  <si>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</si>
  <si>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</si>
  <si>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</si>
  <si>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</si>
  <si>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</si>
  <si>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</si>
  <si>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</si>
  <si>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</si>
  <si>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</si>
  <si>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</si>
  <si>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</si>
  <si>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</si>
  <si>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</si>
  <si>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</si>
  <si>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</si>
  <si>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</si>
  <si>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</si>
  <si>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</si>
  <si>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</si>
  <si>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</si>
  <si>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</si>
  <si>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</si>
  <si>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</si>
  <si>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</si>
  <si>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</si>
  <si>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</si>
  <si>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</si>
  <si>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</si>
  <si>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</si>
  <si>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</si>
  <si>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</si>
  <si>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</si>
  <si>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</si>
  <si>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</si>
  <si>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</si>
  <si>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</si>
  <si>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</si>
  <si>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</si>
  <si>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</si>
  <si>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</si>
  <si>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</si>
  <si>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</si>
  <si>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</si>
  <si>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</si>
  <si>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</si>
  <si>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</si>
  <si>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</si>
  <si>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</si>
  <si>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</si>
  <si>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</si>
  <si>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</si>
  <si>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</si>
  <si>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</si>
  <si>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</si>
  <si>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</si>
  <si>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</si>
  <si>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</si>
  <si>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</si>
  <si>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</si>
  <si>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</si>
  <si>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</si>
  <si>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</si>
  <si>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</si>
  <si>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</si>
  <si>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</si>
  <si>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</si>
  <si>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</si>
  <si>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</si>
  <si>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</si>
  <si>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</si>
  <si>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</si>
  <si>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</si>
  <si>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</si>
  <si>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</si>
  <si>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</si>
  <si>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</si>
  <si>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</si>
  <si>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</si>
  <si>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</si>
  <si>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</si>
  <si>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</si>
  <si>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</si>
  <si>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</si>
  <si>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</si>
  <si>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</si>
  <si>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</si>
  <si>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</si>
  <si>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</si>
  <si>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</si>
  <si>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</si>
  <si>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</si>
  <si>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</si>
  <si>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</si>
  <si>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</si>
  <si>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</si>
  <si>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</si>
  <si>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</si>
  <si>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</si>
  <si>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</si>
  <si>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</si>
  <si>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</si>
  <si>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</si>
  <si>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</si>
  <si>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</si>
  <si>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</si>
  <si>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</si>
  <si>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</si>
  <si>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</si>
  <si>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</si>
  <si>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</si>
  <si>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</si>
  <si>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</si>
  <si>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</si>
  <si>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</si>
  <si>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</si>
  <si>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</si>
  <si>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</si>
  <si>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</si>
  <si>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</si>
  <si>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</si>
  <si>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</si>
  <si>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</si>
  <si>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</si>
  <si>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</si>
  <si>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</si>
  <si>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</si>
  <si>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</si>
  <si>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</si>
  <si>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</si>
  <si>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</si>
  <si>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</si>
  <si>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</si>
  <si>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</si>
  <si>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</si>
  <si>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</si>
  <si>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</si>
  <si>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</si>
  <si>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</si>
  <si>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</si>
  <si>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</si>
  <si>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</si>
  <si>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</si>
  <si>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</si>
  <si>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</si>
  <si>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</si>
  <si>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</si>
  <si>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</si>
  <si>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</si>
  <si>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</si>
  <si>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</si>
  <si>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</si>
  <si>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</si>
  <si>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</si>
  <si>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</si>
  <si>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</si>
  <si>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</si>
  <si>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</si>
  <si>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</si>
  <si>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</si>
  <si>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</si>
  <si>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</si>
  <si>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</si>
  <si>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</si>
  <si>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</si>
  <si>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</si>
  <si>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</si>
  <si>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</si>
  <si>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</si>
  <si>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</si>
  <si>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</si>
  <si>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</si>
  <si>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</si>
  <si>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</si>
  <si>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</si>
  <si>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</si>
  <si>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</si>
  <si>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</si>
  <si>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</si>
  <si>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</si>
  <si>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</si>
  <si>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</si>
  <si>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</si>
  <si>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</si>
  <si>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</si>
  <si>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</si>
  <si>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</si>
  <si>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</si>
  <si>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</si>
  <si>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</si>
  <si>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</si>
  <si>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</si>
  <si>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</si>
  <si>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</si>
  <si>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</si>
  <si>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</si>
  <si>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</si>
  <si>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</si>
  <si>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</si>
  <si>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</si>
  <si>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</si>
  <si>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</si>
  <si>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</si>
  <si>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</si>
  <si>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</si>
  <si>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</si>
  <si>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</si>
  <si>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</si>
  <si>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</si>
  <si>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</si>
  <si>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</si>
  <si>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</si>
  <si>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</si>
  <si>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</si>
  <si>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</si>
  <si>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</si>
  <si>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</si>
  <si>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</si>
  <si>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</si>
  <si>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</si>
  <si>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</si>
  <si>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</si>
  <si>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</si>
  <si>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</si>
  <si>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</si>
  <si>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</si>
  <si>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</si>
  <si>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</si>
  <si>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</si>
  <si>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</si>
  <si>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</si>
  <si>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</si>
  <si>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</si>
  <si>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</si>
  <si>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</si>
  <si>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</si>
  <si>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</si>
  <si>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</si>
  <si>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</si>
  <si>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</si>
  <si>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</si>
  <si>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</si>
  <si>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</si>
  <si>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</si>
  <si>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</si>
  <si>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</si>
  <si>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</si>
  <si>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</si>
  <si>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</si>
  <si>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</si>
  <si>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</si>
  <si>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</si>
  <si>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</si>
  <si>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</si>
  <si>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</si>
  <si>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</si>
  <si>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</si>
  <si>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</si>
  <si>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</si>
  <si>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</si>
  <si>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</si>
  <si>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</si>
  <si>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</si>
  <si>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</si>
  <si>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</si>
  <si>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</si>
  <si>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</si>
  <si>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</si>
  <si>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</si>
  <si>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</si>
  <si>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</si>
  <si>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</si>
  <si>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</si>
  <si>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</si>
  <si>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</si>
  <si>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</si>
  <si>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</si>
  <si>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</si>
  <si>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</si>
  <si>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</si>
  <si>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</si>
  <si>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</si>
  <si>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</si>
  <si>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</si>
  <si>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</si>
  <si>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</si>
  <si>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</si>
  <si>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</si>
  <si>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</si>
  <si>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</si>
  <si>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</si>
  <si>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</si>
  <si>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</si>
  <si>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</si>
  <si>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</si>
  <si>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</si>
  <si>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</si>
  <si>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</si>
  <si>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</si>
  <si>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</si>
  <si>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</si>
  <si>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</si>
  <si>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</si>
  <si>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</si>
  <si>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</si>
  <si>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</si>
  <si>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</si>
  <si>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</si>
  <si>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</si>
  <si>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</si>
  <si>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</si>
  <si>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</si>
  <si>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</si>
  <si>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</si>
  <si>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</si>
  <si>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</si>
  <si>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</si>
  <si>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</si>
  <si>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</si>
  <si>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</si>
  <si>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</si>
  <si>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</si>
  <si>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</si>
  <si>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</si>
  <si>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</si>
  <si>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</si>
  <si>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</si>
  <si>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</si>
  <si>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</si>
  <si>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</si>
  <si>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</si>
  <si>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</si>
  <si>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</si>
  <si>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</si>
  <si>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</si>
  <si>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</si>
  <si>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</si>
  <si>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</si>
  <si>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</si>
  <si>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</si>
  <si>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</si>
  <si>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</si>
  <si>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</si>
  <si>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</si>
  <si>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</si>
  <si>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</si>
  <si>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</si>
  <si>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</si>
  <si>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</si>
  <si>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</si>
  <si>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</si>
  <si>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</si>
  <si>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</si>
  <si>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</si>
  <si>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</si>
  <si>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</si>
  <si>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</si>
  <si>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</si>
  <si>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</si>
  <si>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</si>
  <si>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</si>
  <si>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</si>
  <si>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</si>
  <si>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</si>
  <si>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</si>
  <si>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</si>
  <si>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</si>
  <si>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</si>
  <si>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</si>
  <si>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</si>
  <si>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</si>
  <si>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</si>
  <si>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</si>
  <si>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</si>
  <si>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</si>
  <si>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</si>
  <si>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</si>
  <si>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</si>
  <si>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</si>
  <si>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</si>
  <si>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</si>
  <si>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</si>
  <si>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</si>
  <si>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</si>
  <si>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</si>
  <si>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</si>
  <si>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</si>
  <si>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</si>
  <si>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</si>
  <si>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</si>
  <si>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</si>
  <si>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</si>
  <si>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</si>
  <si>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</si>
  <si>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</si>
  <si>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</si>
  <si>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</si>
  <si>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</si>
  <si>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</si>
  <si>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</si>
  <si>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</si>
  <si>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</si>
  <si>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</si>
  <si>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</si>
  <si>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</si>
  <si>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</si>
  <si>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</si>
  <si>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</si>
  <si>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</si>
  <si>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</si>
  <si>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</si>
  <si>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</si>
  <si>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</si>
  <si>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</si>
  <si>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</si>
  <si>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</si>
  <si>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</si>
  <si>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</si>
  <si>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</si>
  <si>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</si>
  <si>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</si>
  <si>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</si>
  <si>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</si>
  <si>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</si>
  <si>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</si>
  <si>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</si>
  <si>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</si>
  <si>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</si>
  <si>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</si>
  <si>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</si>
  <si>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</si>
  <si>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</si>
  <si>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</si>
  <si>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</si>
  <si>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</si>
  <si>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</si>
  <si>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</si>
  <si>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</si>
  <si>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</si>
  <si>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</si>
  <si>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</si>
  <si>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</si>
  <si>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</si>
  <si>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</si>
  <si>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</si>
  <si>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</si>
  <si>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</si>
  <si>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</si>
  <si>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</si>
  <si>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</si>
  <si>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</si>
  <si>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</si>
  <si>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</si>
  <si>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</si>
  <si>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</si>
  <si>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</si>
  <si>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</si>
  <si>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</si>
  <si>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</si>
  <si>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</si>
  <si>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</si>
  <si>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</si>
  <si>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</si>
  <si>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</si>
  <si>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</si>
  <si>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</si>
  <si>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</si>
  <si>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</si>
  <si>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</si>
  <si>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</si>
  <si>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</si>
  <si>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</si>
  <si>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</si>
  <si>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</si>
  <si>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</si>
  <si>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</si>
  <si>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</si>
  <si>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</si>
  <si>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</si>
  <si>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</si>
  <si>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</si>
  <si>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</si>
  <si>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</si>
  <si>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</si>
  <si>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</si>
  <si>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</si>
  <si>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</si>
  <si>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</si>
  <si>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</si>
  <si>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</si>
  <si>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</si>
  <si>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</si>
  <si>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</si>
  <si>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</si>
  <si>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</si>
  <si>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</si>
  <si>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</si>
  <si>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</si>
  <si>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</si>
  <si>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</si>
  <si>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</si>
  <si>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</si>
  <si>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</si>
  <si>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</si>
  <si>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</si>
  <si>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</si>
  <si>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</si>
  <si>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</si>
  <si>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</si>
  <si>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</si>
  <si>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</si>
  <si>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</si>
  <si>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</si>
  <si>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</si>
  <si>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</si>
  <si>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</si>
  <si>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</si>
  <si>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</si>
  <si>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</si>
  <si>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</si>
  <si>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</si>
  <si>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</si>
  <si>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</si>
  <si>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</si>
  <si>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</si>
  <si>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</si>
  <si>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</si>
  <si>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</si>
  <si>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</si>
  <si>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</si>
  <si>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</si>
  <si>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</si>
  <si>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</si>
  <si>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</si>
  <si>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</si>
  <si>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</si>
  <si>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</si>
  <si>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</si>
  <si>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</si>
  <si>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</si>
  <si>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</si>
  <si>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</si>
  <si>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</si>
  <si>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</si>
  <si>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</si>
  <si>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</si>
  <si>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</si>
  <si>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</si>
  <si>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</si>
  <si>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</si>
  <si>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</si>
  <si>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</si>
  <si>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</si>
  <si>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</si>
  <si>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</si>
  <si>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</si>
  <si>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</si>
  <si>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</si>
  <si>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</si>
  <si>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</si>
  <si>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</si>
  <si>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</si>
  <si>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</si>
  <si>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</si>
  <si>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</si>
  <si>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</si>
  <si>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</si>
  <si>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</si>
  <si>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</si>
  <si>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</si>
  <si>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</si>
  <si>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</si>
  <si>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</si>
  <si>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</si>
  <si>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</si>
  <si>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</si>
  <si>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</si>
  <si>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</si>
  <si>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</si>
  <si>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</si>
  <si>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</si>
  <si>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</si>
  <si>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</si>
  <si>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</si>
  <si>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</si>
  <si>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</si>
  <si>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</si>
  <si>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</si>
  <si>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</si>
  <si>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</si>
  <si>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</si>
  <si>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</si>
  <si>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</si>
  <si>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</si>
  <si>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</si>
  <si>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</si>
  <si>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</si>
  <si>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</si>
  <si>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</si>
  <si>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</si>
  <si>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</si>
  <si>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</si>
  <si>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</si>
  <si>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</si>
  <si>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</si>
  <si>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</si>
  <si>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</si>
  <si>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</si>
  <si>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</si>
  <si>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</si>
  <si>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</si>
  <si>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</si>
  <si>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</si>
  <si>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</si>
  <si>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</si>
  <si>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</si>
  <si>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</si>
  <si>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</si>
  <si>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</si>
  <si>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</si>
  <si>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</si>
  <si>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</si>
  <si>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</si>
  <si>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</si>
  <si>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</si>
  <si>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</si>
  <si>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</si>
  <si>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</si>
  <si>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</si>
  <si>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</si>
  <si>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</si>
  <si>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</si>
  <si>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</si>
  <si>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</si>
  <si>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</si>
  <si>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</si>
  <si>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</si>
  <si>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</si>
  <si>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</si>
  <si>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</si>
  <si>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</si>
  <si>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</si>
  <si>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</si>
  <si>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</si>
  <si>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</si>
  <si>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</si>
  <si>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</si>
  <si>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</si>
  <si>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</si>
  <si>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</si>
  <si>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</si>
  <si>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</si>
  <si>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</si>
  <si>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</si>
  <si>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</si>
  <si>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</si>
  <si>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</si>
  <si>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</si>
  <si>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</si>
  <si>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</si>
  <si>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</si>
  <si>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</si>
  <si>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</si>
  <si>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</si>
  <si>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</si>
  <si>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</si>
  <si>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</si>
  <si>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</si>
  <si>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</si>
  <si>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</si>
  <si>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</si>
  <si>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</si>
  <si>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</si>
  <si>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</si>
  <si>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</si>
  <si>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</si>
  <si>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</si>
  <si>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</si>
  <si>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</si>
  <si>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</si>
  <si>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</si>
  <si>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</si>
  <si>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</si>
  <si>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</si>
  <si>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</si>
  <si>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</si>
  <si>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</si>
  <si>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</si>
  <si>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</si>
  <si>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</si>
  <si>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</si>
  <si>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</si>
  <si>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</si>
  <si>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</si>
  <si>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</si>
  <si>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</si>
  <si>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</si>
  <si>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</si>
  <si>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</si>
  <si>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</si>
  <si>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</si>
  <si>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</si>
  <si>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</si>
  <si>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</si>
  <si>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</si>
  <si>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</si>
  <si>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</si>
  <si>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</si>
  <si>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</si>
  <si>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</si>
  <si>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</si>
  <si>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</si>
  <si>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</si>
  <si>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</si>
  <si>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</si>
  <si>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</si>
  <si>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</si>
  <si>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</si>
  <si>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</si>
  <si>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</si>
  <si>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</si>
  <si>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</si>
  <si>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</si>
  <si>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</si>
  <si>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</si>
  <si>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</si>
  <si>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</si>
  <si>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</si>
  <si>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</si>
  <si>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</si>
  <si>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</si>
  <si>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</si>
  <si>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</si>
  <si>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</si>
  <si>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</si>
  <si>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</si>
  <si>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</si>
  <si>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</si>
  <si>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</si>
  <si>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</si>
  <si>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</si>
  <si>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</si>
  <si>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</si>
  <si>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</si>
  <si>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</si>
  <si>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</si>
  <si>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</si>
  <si>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</si>
  <si>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</si>
  <si>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</si>
  <si>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</si>
  <si>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</si>
  <si>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</si>
  <si>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</si>
  <si>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</si>
  <si>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</si>
  <si>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</si>
  <si>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</si>
  <si>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</si>
  <si>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</si>
  <si>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</si>
  <si>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</si>
  <si>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</si>
  <si>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</si>
  <si>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</si>
  <si>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</si>
  <si>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</si>
  <si>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</si>
  <si>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</si>
  <si>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</si>
  <si>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</si>
  <si>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</si>
  <si>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</si>
  <si>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</si>
  <si>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</si>
  <si>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</si>
  <si>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</si>
  <si>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</si>
  <si>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</si>
  <si>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</si>
  <si>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</si>
  <si>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</si>
  <si>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</si>
  <si>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</si>
  <si>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</si>
  <si>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</si>
  <si>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</si>
  <si>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</si>
  <si>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</si>
  <si>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</si>
  <si>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</si>
  <si>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</si>
  <si>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</si>
  <si>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</si>
  <si>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</si>
  <si>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</si>
  <si>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</si>
  <si>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</si>
  <si>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</si>
  <si>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</si>
  <si>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</si>
  <si>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</si>
  <si>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</si>
  <si>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</si>
  <si>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</si>
  <si>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</si>
  <si>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</si>
  <si>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</si>
  <si>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</si>
  <si>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</si>
  <si>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</si>
  <si>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</si>
  <si>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</si>
  <si>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</si>
  <si>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</si>
  <si>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</si>
  <si>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</si>
  <si>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</si>
  <si>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</si>
  <si>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</si>
  <si>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</si>
  <si>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</si>
  <si>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</si>
  <si>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</si>
  <si>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</si>
  <si>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</si>
  <si>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</si>
  <si>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</si>
  <si>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</si>
  <si>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</si>
  <si>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</si>
  <si>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</si>
  <si>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</si>
  <si>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</si>
  <si>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</si>
  <si>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</si>
  <si>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</si>
  <si>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</si>
  <si>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</si>
  <si>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</si>
  <si>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</si>
  <si>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</si>
  <si>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</si>
  <si>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</si>
  <si>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</si>
  <si>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</si>
  <si>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</si>
  <si>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</si>
  <si>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</si>
  <si>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</si>
  <si>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</si>
  <si>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</si>
  <si>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</si>
  <si>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</si>
  <si>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</si>
  <si>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</si>
  <si>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</si>
  <si>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</si>
  <si>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</si>
  <si>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</si>
  <si>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</si>
  <si>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</si>
  <si>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</si>
  <si>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</si>
  <si>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</si>
  <si>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</si>
  <si>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</si>
  <si>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</si>
  <si>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</si>
  <si>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</si>
  <si>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</si>
  <si>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</si>
  <si>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</si>
  <si>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</si>
  <si>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</si>
  <si>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</si>
  <si>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</si>
  <si>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</si>
  <si>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</si>
  <si>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</si>
  <si>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</si>
  <si>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</si>
  <si>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</si>
  <si>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</si>
  <si>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</si>
  <si>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</si>
  <si>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</si>
  <si>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</si>
  <si>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</si>
  <si>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</si>
  <si>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</si>
  <si>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</si>
  <si>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</si>
  <si>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</si>
  <si>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</si>
  <si>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</si>
  <si>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</si>
  <si>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</si>
  <si>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</si>
  <si>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</si>
  <si>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</si>
  <si>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</si>
  <si>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</si>
  <si>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</si>
  <si>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</si>
  <si>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</si>
  <si>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</si>
  <si>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</si>
  <si>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</si>
  <si>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</si>
  <si>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</si>
  <si>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</si>
  <si>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</si>
  <si>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</si>
  <si>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</si>
  <si>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</si>
  <si>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</si>
  <si>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</si>
  <si>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</si>
  <si>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</si>
  <si>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</si>
  <si>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</si>
  <si>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</si>
  <si>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</si>
  <si>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</si>
  <si>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</si>
  <si>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</si>
  <si>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</si>
  <si>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</si>
  <si>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</si>
  <si>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</si>
  <si>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</si>
  <si>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</si>
  <si>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</si>
  <si>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</si>
  <si>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</si>
  <si>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</si>
  <si>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</si>
  <si>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</si>
  <si>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</si>
  <si>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</si>
  <si>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</si>
  <si>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</si>
  <si>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</si>
  <si>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</si>
  <si>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</si>
  <si>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</si>
  <si>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</si>
  <si>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</si>
  <si>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</si>
  <si>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</si>
  <si>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</si>
  <si>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</si>
  <si>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</si>
  <si>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</si>
  <si>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</si>
  <si>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</si>
  <si>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</si>
  <si>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</si>
  <si>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</si>
  <si>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</si>
  <si>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</si>
  <si>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</si>
  <si>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</si>
  <si>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</si>
  <si>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</si>
  <si>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</si>
  <si>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</si>
  <si>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</si>
  <si>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</si>
  <si>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</si>
  <si>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</si>
  <si>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</si>
  <si>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</si>
  <si>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</si>
  <si>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</si>
  <si>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</si>
  <si>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</si>
  <si>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</si>
  <si>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</si>
  <si>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</si>
  <si>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</si>
  <si>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</si>
  <si>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</si>
  <si>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</si>
  <si>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</si>
  <si>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</si>
  <si>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</si>
  <si>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</si>
  <si>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</si>
  <si>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</si>
  <si>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</si>
  <si>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</si>
  <si>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</si>
  <si>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</si>
  <si>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</si>
  <si>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</si>
  <si>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</si>
  <si>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</si>
  <si>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</si>
  <si>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</si>
  <si>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</si>
  <si>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</si>
  <si>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</si>
  <si>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</si>
  <si>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</si>
  <si>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</si>
  <si>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</si>
  <si>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</si>
  <si>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</si>
  <si>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</si>
  <si>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</si>
  <si>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</si>
  <si>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</si>
  <si>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</si>
  <si>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</si>
  <si>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</si>
  <si>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</si>
  <si>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</si>
  <si>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</si>
  <si>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</si>
  <si>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</si>
  <si>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</si>
  <si>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</si>
  <si>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</si>
  <si>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</si>
  <si>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</si>
  <si>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</si>
  <si>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</si>
  <si>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</si>
  <si>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</si>
  <si>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</si>
  <si>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</si>
  <si>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</si>
  <si>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</si>
  <si>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</si>
  <si>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</si>
  <si>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</si>
  <si>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</si>
  <si>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</si>
  <si>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</si>
  <si>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</si>
  <si>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</si>
  <si>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</si>
  <si>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</si>
  <si>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</si>
  <si>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</si>
  <si>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</si>
  <si>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</si>
  <si>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</si>
  <si>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</si>
  <si>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</si>
  <si>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</si>
  <si>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</si>
  <si>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</si>
  <si>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</si>
  <si>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</si>
  <si>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</si>
  <si>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</si>
  <si>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</si>
  <si>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</si>
  <si>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</si>
  <si>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</si>
  <si>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</si>
  <si>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</si>
  <si>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</si>
  <si>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</si>
  <si>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</si>
  <si>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</si>
  <si>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</si>
  <si>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</si>
  <si>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</si>
  <si>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</si>
  <si>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</si>
  <si>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</si>
  <si>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</si>
  <si>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</si>
  <si>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</si>
  <si>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</si>
  <si>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</si>
  <si>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</si>
  <si>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</si>
  <si>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</si>
  <si>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</si>
  <si>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</si>
  <si>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</si>
  <si>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</si>
  <si>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</si>
  <si>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</si>
  <si>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</si>
  <si>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</si>
  <si>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</si>
  <si>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</si>
  <si>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</si>
  <si>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</si>
  <si>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</si>
  <si>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</si>
  <si>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</si>
  <si>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</si>
  <si>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</si>
  <si>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</si>
  <si>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</si>
  <si>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</si>
  <si>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</si>
  <si>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</si>
  <si>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</si>
  <si>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</si>
  <si>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</si>
  <si>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</si>
  <si>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</si>
  <si>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</si>
  <si>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</si>
  <si>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</si>
  <si>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</si>
  <si>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</si>
  <si>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</si>
  <si>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</si>
  <si>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</si>
  <si>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</si>
  <si>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</si>
  <si>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</si>
  <si>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</si>
  <si>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</si>
  <si>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</si>
  <si>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</si>
  <si>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</si>
  <si>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</si>
  <si>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</si>
  <si>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</si>
  <si>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</si>
  <si>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</si>
  <si>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</si>
  <si>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</si>
  <si>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</si>
  <si>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</si>
  <si>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</si>
  <si>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</si>
  <si>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</si>
  <si>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</si>
  <si>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</si>
  <si>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</si>
  <si>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</si>
  <si>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</si>
  <si>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</si>
  <si>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</si>
  <si>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</si>
  <si>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</si>
  <si>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</si>
  <si>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</si>
  <si>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</si>
  <si>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</si>
  <si>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</si>
  <si>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</si>
  <si>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</si>
  <si>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</si>
  <si>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</si>
  <si>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</si>
  <si>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</si>
  <si>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</si>
  <si>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</si>
  <si>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</si>
  <si>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</si>
  <si>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</si>
  <si>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</si>
  <si>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</si>
  <si>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</si>
  <si>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</si>
  <si>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</si>
  <si>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</si>
  <si>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</si>
  <si>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</si>
  <si>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</si>
  <si>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</si>
  <si>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</si>
  <si>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</si>
  <si>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</si>
  <si>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</si>
  <si>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</si>
  <si>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</si>
  <si>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</si>
  <si>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</si>
  <si>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</si>
  <si>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</si>
  <si>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</si>
  <si>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</si>
  <si>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</si>
  <si>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</si>
  <si>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</si>
  <si>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</si>
  <si>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</si>
  <si>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</si>
  <si>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</si>
  <si>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</si>
  <si>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</si>
  <si>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</si>
  <si>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</si>
  <si>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</si>
  <si>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</si>
  <si>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</si>
  <si>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</si>
  <si>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</si>
  <si>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</si>
  <si>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</si>
  <si>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</si>
  <si>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</si>
  <si>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</si>
  <si>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</si>
  <si>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</si>
  <si>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</si>
  <si>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</si>
  <si>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</si>
  <si>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</si>
  <si>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</si>
  <si>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</si>
  <si>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</si>
  <si>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</si>
  <si>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</si>
  <si>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</si>
  <si>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</si>
  <si>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</si>
  <si>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</si>
  <si>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</si>
  <si>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</si>
  <si>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</si>
  <si>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</si>
  <si>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</si>
  <si>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</si>
  <si>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</si>
  <si>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</si>
  <si>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</si>
  <si>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</si>
  <si>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</si>
  <si>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</si>
  <si>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</si>
  <si>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</si>
  <si>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</si>
  <si>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</si>
  <si>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</si>
  <si>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</si>
  <si>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</si>
  <si>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</si>
  <si>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</si>
  <si>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</si>
  <si>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</si>
  <si>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</si>
  <si>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</si>
  <si>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</si>
  <si>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</si>
  <si>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</si>
  <si>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</si>
  <si>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</si>
  <si>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</si>
  <si>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</si>
  <si>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</si>
  <si>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</si>
  <si>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</si>
  <si>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</si>
  <si>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</si>
  <si>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</si>
  <si>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</si>
  <si>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</si>
  <si>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</si>
  <si>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</si>
  <si>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</si>
  <si>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</si>
  <si>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</si>
  <si>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</si>
  <si>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</si>
  <si>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</si>
  <si>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</si>
  <si>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</si>
  <si>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</si>
  <si>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</si>
  <si>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</si>
  <si>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</si>
  <si>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</si>
  <si>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</si>
  <si>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</si>
  <si>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</si>
  <si>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</si>
  <si>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</si>
  <si>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</si>
  <si>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</si>
  <si>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</si>
  <si>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</si>
  <si>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</si>
  <si>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</si>
  <si>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</si>
  <si>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</si>
  <si>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</si>
  <si>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</si>
  <si>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</si>
  <si>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</si>
  <si>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</si>
  <si>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</si>
  <si>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</si>
  <si>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</si>
  <si>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</si>
  <si>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</si>
  <si>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</si>
  <si>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</si>
  <si>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</si>
  <si>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</si>
  <si>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</si>
  <si>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</si>
  <si>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</si>
  <si>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</si>
  <si>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</si>
  <si>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</si>
  <si>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</si>
  <si>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</si>
  <si>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</si>
  <si>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</si>
  <si>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</si>
  <si>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</si>
  <si>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</si>
  <si>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</si>
  <si>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</si>
  <si>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</si>
  <si>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</si>
  <si>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</si>
  <si>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</si>
  <si>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</si>
  <si>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</si>
  <si>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</si>
  <si>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</si>
  <si>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</si>
  <si>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</si>
  <si>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</si>
  <si>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</si>
  <si>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</si>
  <si>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</si>
  <si>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</si>
  <si>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</si>
  <si>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</si>
  <si>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</si>
  <si>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</si>
  <si>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</si>
  <si>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</si>
  <si>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</si>
  <si>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</si>
  <si>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</si>
  <si>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</si>
  <si>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</si>
  <si>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</si>
  <si>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</si>
  <si>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</si>
  <si>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</si>
  <si>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</si>
  <si>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</si>
  <si>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</si>
  <si>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</si>
  <si>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</si>
  <si>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</si>
  <si>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</si>
  <si>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</si>
  <si>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</si>
  <si>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</si>
  <si>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</si>
  <si>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</si>
  <si>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</si>
  <si>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</si>
  <si>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</si>
  <si>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</si>
  <si>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</si>
  <si>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</si>
  <si>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</si>
  <si>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</si>
  <si>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</si>
  <si>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</si>
  <si>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</si>
  <si>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</si>
  <si>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</si>
  <si>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</si>
  <si>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</si>
  <si>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</si>
  <si>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</si>
  <si>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</si>
  <si>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</si>
  <si>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</si>
  <si>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</si>
  <si>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</si>
  <si>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</si>
  <si>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</si>
  <si>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</si>
  <si>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</si>
  <si>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</si>
  <si>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</si>
  <si>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</si>
  <si>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</si>
  <si>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</si>
  <si>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</si>
  <si>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</si>
  <si>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</si>
  <si>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</si>
  <si>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</si>
  <si>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</si>
  <si>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</si>
  <si>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</si>
  <si>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</si>
  <si>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</si>
  <si>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</si>
  <si>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</si>
  <si>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</si>
  <si>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</si>
  <si>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</si>
  <si>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</si>
  <si>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</si>
  <si>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</si>
  <si>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</si>
  <si>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</si>
  <si>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</si>
  <si>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</si>
  <si>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</si>
  <si>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</si>
  <si>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</si>
  <si>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</si>
  <si>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</si>
  <si>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</si>
  <si>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</si>
  <si>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</si>
  <si>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</si>
  <si>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</si>
  <si>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</si>
  <si>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</si>
  <si>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</si>
  <si>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</si>
  <si>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</si>
  <si>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</si>
  <si>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</si>
  <si>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</si>
  <si>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</si>
  <si>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</si>
  <si>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</si>
  <si>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</si>
  <si>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</si>
  <si>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</si>
  <si>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</si>
  <si>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</si>
  <si>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</si>
  <si>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</si>
  <si>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</si>
  <si>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</si>
  <si>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</si>
  <si>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</si>
  <si>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</si>
  <si>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</si>
  <si>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</si>
  <si>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</si>
  <si>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</si>
  <si>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</si>
  <si>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</si>
  <si>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</si>
  <si>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</si>
  <si>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</si>
  <si>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</si>
  <si>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</si>
  <si>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</si>
  <si>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</si>
  <si>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</si>
  <si>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</si>
  <si>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</si>
  <si>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</si>
  <si>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</si>
  <si>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</si>
  <si>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</si>
  <si>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</si>
  <si>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</si>
  <si>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</si>
  <si>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</si>
  <si>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</si>
  <si>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</si>
  <si>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</si>
  <si>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</si>
  <si>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</si>
  <si>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</si>
  <si>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</si>
  <si>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</si>
  <si>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</si>
  <si>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</si>
  <si>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</si>
  <si>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</si>
  <si>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</si>
  <si>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</si>
  <si>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</si>
  <si>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</si>
  <si>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</si>
  <si>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</si>
  <si>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</si>
  <si>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</si>
  <si>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</si>
  <si>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</si>
  <si>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</si>
  <si>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</si>
  <si>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</si>
  <si>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</si>
  <si>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</si>
  <si>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</si>
  <si>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</si>
  <si>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</si>
  <si>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</si>
  <si>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</si>
  <si>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</si>
  <si>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</si>
  <si>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</si>
  <si>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</si>
  <si>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</si>
  <si>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</si>
  <si>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</si>
  <si>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</si>
  <si>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</si>
  <si>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</si>
  <si>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</si>
  <si>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</si>
  <si>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</si>
  <si>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</si>
  <si>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</si>
  <si>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</si>
  <si>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</si>
  <si>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</si>
  <si>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</si>
  <si>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</si>
  <si>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</si>
  <si>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</si>
  <si>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</si>
  <si>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</si>
  <si>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</si>
  <si>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</si>
  <si>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</si>
  <si>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</si>
  <si>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</si>
  <si>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</si>
  <si>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</si>
  <si>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</si>
  <si>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</si>
  <si>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</si>
  <si>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</si>
  <si>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</si>
  <si>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</si>
  <si>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</si>
  <si>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</si>
  <si>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</si>
  <si>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</si>
  <si>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</si>
  <si>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</si>
  <si>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</si>
  <si>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</si>
  <si>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</si>
  <si>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</si>
  <si>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</si>
  <si>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</si>
  <si>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</si>
  <si>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</si>
  <si>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</si>
  <si>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</si>
  <si>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</si>
  <si>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</si>
  <si>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</si>
  <si>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</si>
  <si>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</si>
  <si>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</si>
  <si>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</si>
  <si>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</si>
  <si>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</si>
  <si>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</si>
  <si>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</si>
  <si>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</si>
  <si>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</si>
  <si>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</si>
  <si>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</si>
  <si>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</si>
  <si>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</si>
  <si>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</si>
  <si>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</si>
  <si>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</si>
  <si>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</si>
  <si>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</si>
  <si>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</si>
  <si>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</si>
  <si>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</si>
  <si>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</si>
  <si>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</si>
  <si>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</si>
  <si>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</si>
  <si>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</si>
  <si>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</si>
  <si>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</si>
  <si>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</si>
  <si>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</si>
  <si>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</si>
  <si>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</si>
  <si>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</si>
  <si>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</si>
  <si>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</si>
  <si>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</si>
  <si>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</si>
  <si>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</si>
  <si>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</si>
  <si>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</si>
  <si>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</si>
  <si>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</si>
  <si>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</si>
  <si>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</si>
  <si>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</si>
  <si>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</si>
  <si>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</si>
  <si>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</si>
  <si>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</si>
  <si>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</si>
  <si>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</si>
  <si>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</si>
  <si>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</si>
  <si>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</si>
  <si>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</si>
  <si>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</si>
  <si>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</si>
  <si>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</si>
  <si>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</si>
  <si>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</si>
  <si>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</si>
  <si>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</si>
  <si>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</si>
  <si>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</si>
  <si>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</si>
  <si>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</si>
  <si>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</si>
  <si>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</si>
  <si>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</si>
  <si>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</si>
  <si>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</si>
  <si>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</si>
  <si>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</si>
  <si>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</si>
  <si>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</si>
  <si>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</si>
  <si>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</si>
  <si>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</si>
  <si>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</si>
  <si>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</si>
  <si>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</si>
  <si>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</si>
  <si>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</si>
  <si>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</si>
  <si>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</si>
  <si>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</si>
  <si>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</si>
  <si>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</si>
  <si>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</si>
  <si>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</si>
  <si>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</si>
  <si>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</si>
  <si>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</si>
  <si>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</si>
  <si>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</si>
  <si>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</si>
  <si>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</si>
  <si>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</si>
  <si>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</si>
  <si>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</si>
  <si>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</si>
  <si>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</si>
  <si>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</si>
  <si>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</si>
  <si>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</si>
  <si>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</si>
  <si>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</si>
  <si>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</si>
  <si>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</si>
  <si>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</si>
  <si>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</si>
  <si>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</si>
  <si>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</si>
  <si>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</si>
  <si>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</si>
  <si>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</si>
  <si>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</si>
  <si>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</si>
  <si>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</si>
  <si>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</si>
  <si>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</si>
  <si>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</si>
  <si>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</si>
  <si>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</si>
  <si>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</si>
  <si>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</si>
  <si>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</si>
  <si>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</si>
  <si>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</si>
  <si>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</si>
  <si>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</si>
  <si>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</si>
  <si>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</si>
  <si>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</si>
  <si>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</si>
  <si>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</si>
  <si>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</si>
  <si>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</si>
  <si>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</si>
  <si>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</si>
  <si>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</si>
  <si>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</si>
  <si>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</si>
  <si>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</si>
  <si>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</si>
  <si>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</si>
  <si>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</si>
  <si>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</si>
  <si>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</si>
  <si>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</si>
  <si>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</si>
  <si>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</si>
  <si>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</si>
  <si>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</si>
  <si>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</si>
  <si>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</si>
  <si>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</si>
  <si>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</si>
  <si>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</si>
  <si>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</si>
  <si>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</si>
  <si>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</si>
  <si>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</si>
  <si>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</si>
  <si>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</si>
  <si>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</si>
  <si>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</si>
  <si>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</si>
  <si>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</si>
  <si>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</si>
  <si>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</si>
  <si>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</si>
  <si>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</si>
  <si>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</si>
  <si>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</si>
  <si>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</si>
  <si>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</si>
  <si>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</si>
  <si>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</si>
  <si>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</si>
  <si>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</si>
  <si>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</si>
  <si>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</si>
  <si>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</si>
  <si>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</si>
  <si>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</si>
  <si>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</si>
  <si>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</si>
  <si>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</si>
  <si>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</si>
  <si>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</si>
  <si>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</si>
  <si>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</si>
  <si>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</si>
  <si>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</si>
  <si>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</si>
  <si>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</si>
  <si>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</si>
  <si>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</si>
  <si>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</si>
  <si>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</si>
  <si>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</si>
  <si>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</si>
  <si>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</si>
  <si>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</si>
  <si>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</si>
  <si>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</si>
  <si>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</si>
  <si>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</si>
  <si>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</si>
  <si>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</si>
  <si>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</si>
  <si>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</si>
  <si>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</si>
  <si>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</si>
  <si>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</si>
  <si>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</si>
  <si>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</si>
  <si>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</si>
  <si>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</si>
  <si>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</si>
  <si>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</si>
  <si>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</si>
  <si>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</si>
  <si>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</si>
  <si>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</si>
  <si>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</si>
  <si>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</si>
  <si>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</si>
  <si>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</si>
  <si>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</si>
  <si>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</si>
  <si>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</si>
  <si>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</si>
  <si>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</si>
  <si>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</si>
  <si>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</si>
  <si>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</si>
  <si>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</si>
  <si>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</si>
  <si>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</si>
  <si>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</si>
  <si>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</si>
  <si>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</si>
  <si>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</si>
  <si>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</si>
  <si>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</si>
  <si>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</si>
  <si>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</si>
  <si>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</si>
  <si>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</si>
  <si>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</si>
  <si>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</si>
  <si>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</si>
  <si>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</si>
  <si>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</si>
  <si>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</si>
  <si>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</si>
  <si>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</si>
  <si>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</si>
  <si>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</si>
  <si>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</si>
  <si>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</si>
  <si>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</si>
  <si>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</si>
  <si>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</si>
  <si>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</si>
  <si>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</si>
  <si>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</si>
  <si>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</si>
  <si>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</si>
  <si>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</si>
  <si>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</si>
  <si>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</si>
  <si>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</si>
  <si>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</si>
  <si>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</si>
  <si>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</si>
  <si>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</si>
  <si>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</si>
  <si>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</si>
  <si>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</si>
  <si>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</si>
  <si>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</si>
  <si>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</si>
  <si>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</si>
  <si>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</si>
  <si>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</si>
  <si>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</si>
  <si>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</si>
  <si>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</si>
  <si>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</si>
  <si>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</si>
  <si>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</si>
  <si>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</si>
  <si>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</si>
  <si>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</si>
  <si>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</si>
  <si>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</si>
  <si>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</si>
  <si>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</si>
  <si>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</si>
  <si>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</si>
  <si>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</si>
  <si>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</si>
  <si>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</si>
  <si>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</si>
  <si>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</si>
  <si>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</si>
  <si>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</si>
  <si>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</si>
  <si>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</si>
  <si>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</si>
  <si>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</si>
  <si>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</si>
  <si>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</si>
  <si>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</si>
  <si>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</si>
  <si>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</si>
  <si>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</si>
  <si>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</si>
  <si>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</si>
  <si>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</si>
  <si>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</si>
  <si>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</si>
  <si>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</si>
  <si>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</si>
  <si>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</si>
  <si>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</si>
  <si>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</si>
  <si>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</si>
  <si>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</si>
  <si>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</si>
  <si>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</si>
  <si>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</si>
  <si>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</si>
  <si>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</si>
  <si>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</si>
  <si>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</si>
  <si>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</si>
  <si>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</si>
  <si>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</si>
  <si>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</si>
  <si>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</si>
  <si>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</si>
  <si>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</si>
  <si>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</si>
  <si>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</si>
  <si>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</si>
  <si>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</si>
  <si>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</si>
  <si>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</si>
  <si>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</si>
  <si>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</si>
  <si>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</si>
  <si>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</si>
  <si>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</si>
  <si>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</si>
  <si>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</si>
  <si>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</si>
  <si>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</si>
  <si>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</si>
  <si>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</si>
  <si>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</si>
  <si>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</si>
  <si>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</si>
  <si>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</si>
  <si>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</si>
  <si>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</si>
  <si>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</si>
  <si>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</si>
  <si>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</si>
  <si>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</si>
  <si>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</si>
  <si>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</si>
  <si>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</si>
  <si>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</si>
  <si>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</si>
  <si>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</si>
  <si>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</si>
  <si>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</si>
  <si>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</si>
  <si>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</si>
  <si>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</si>
  <si>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</si>
  <si>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</si>
  <si>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</si>
  <si>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</si>
  <si>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</si>
  <si>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</si>
  <si>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</si>
  <si>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</si>
  <si>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</si>
  <si>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</si>
  <si>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</si>
  <si>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</si>
  <si>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</si>
  <si>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</si>
  <si>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</si>
  <si>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</si>
  <si>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</si>
  <si>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</si>
  <si>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</si>
  <si>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</si>
  <si>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</si>
  <si>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</si>
  <si>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</si>
  <si>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</si>
  <si>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</si>
  <si>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</si>
  <si>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</si>
  <si>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</si>
  <si>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</si>
  <si>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</si>
  <si>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</si>
  <si>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</si>
  <si>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</si>
  <si>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</si>
  <si>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</si>
  <si>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</si>
  <si>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</si>
  <si>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</si>
  <si>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</si>
  <si>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</si>
  <si>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</si>
  <si>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</si>
  <si>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</si>
  <si>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</si>
  <si>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</si>
  <si>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</si>
  <si>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</si>
  <si>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</si>
  <si>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</si>
  <si>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</si>
  <si>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</si>
  <si>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</si>
  <si>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</si>
  <si>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</si>
  <si>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</si>
  <si>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</si>
  <si>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</si>
  <si>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</si>
  <si>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</si>
  <si>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</si>
  <si>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</si>
  <si>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</si>
  <si>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</si>
  <si>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</si>
  <si>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</si>
  <si>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</si>
  <si>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</si>
  <si>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</si>
  <si>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</si>
  <si>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</si>
  <si>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</si>
  <si>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</si>
  <si>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</si>
  <si>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</si>
  <si>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</si>
  <si>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</si>
  <si>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</si>
  <si>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</si>
  <si>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</si>
  <si>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</si>
  <si>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</si>
  <si>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</si>
  <si>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</si>
  <si>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</si>
  <si>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</si>
  <si>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</si>
  <si>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</si>
  <si>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</si>
  <si>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</si>
  <si>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</si>
  <si>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</si>
  <si>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</si>
  <si>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</si>
  <si>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</si>
  <si>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</si>
  <si>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</si>
  <si>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</si>
  <si>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</si>
  <si>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</si>
  <si>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</si>
  <si>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</si>
  <si>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</si>
  <si>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</si>
  <si>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</si>
  <si>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</si>
  <si>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</si>
  <si>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</si>
  <si>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</si>
  <si>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</si>
  <si>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</si>
  <si>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</si>
  <si>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</si>
  <si>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</si>
  <si>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</si>
  <si>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</si>
  <si>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</si>
  <si>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</si>
  <si>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</si>
  <si>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</si>
  <si>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</si>
  <si>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</si>
  <si>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</si>
  <si>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</si>
  <si>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</si>
  <si>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</si>
  <si>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</si>
  <si>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</si>
  <si>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</si>
  <si>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</si>
  <si>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</si>
  <si>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</si>
  <si>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</si>
  <si>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</si>
  <si>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</si>
  <si>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</si>
  <si>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</si>
  <si>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</si>
  <si>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</si>
  <si>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</si>
  <si>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</si>
  <si>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</si>
  <si>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</si>
  <si>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</si>
  <si>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</si>
  <si>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</si>
  <si>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</si>
  <si>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</si>
  <si>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</si>
  <si>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</si>
  <si>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</si>
  <si>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</si>
  <si>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</si>
  <si>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</si>
  <si>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</si>
  <si>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</si>
  <si>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</si>
  <si>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</si>
  <si>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</si>
  <si>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</si>
  <si>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</si>
  <si>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</si>
  <si>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</si>
  <si>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</si>
  <si>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</si>
  <si>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</si>
  <si>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</si>
  <si>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</si>
  <si>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</si>
  <si>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</si>
  <si>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</si>
  <si>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</si>
  <si>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</si>
  <si>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</si>
  <si>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</si>
  <si>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</si>
  <si>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</si>
  <si>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</si>
  <si>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</si>
  <si>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</si>
  <si>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</si>
  <si>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</si>
  <si>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</si>
  <si>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</si>
  <si>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</si>
  <si>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</si>
  <si>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</si>
  <si>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</si>
  <si>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</si>
  <si>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</si>
  <si>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</si>
  <si>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</si>
  <si>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</si>
  <si>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</si>
  <si>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</si>
  <si>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</si>
  <si>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</si>
  <si>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</si>
  <si>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</si>
  <si>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</si>
  <si>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</si>
  <si>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</si>
  <si>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</si>
  <si>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</si>
  <si>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</si>
  <si>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</si>
  <si>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</si>
  <si>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</si>
  <si>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</si>
  <si>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</si>
  <si>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</si>
  <si>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</si>
  <si>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</si>
  <si>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</si>
  <si>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</si>
  <si>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</si>
  <si>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</si>
  <si>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</si>
  <si>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</si>
  <si>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</si>
  <si>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</si>
  <si>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</si>
  <si>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</si>
  <si>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</si>
  <si>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</si>
  <si>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</si>
  <si>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</si>
  <si>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</si>
  <si>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</si>
  <si>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</si>
  <si>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</si>
  <si>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</si>
  <si>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</si>
  <si>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</si>
  <si>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</si>
  <si>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</si>
  <si>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</si>
  <si>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</si>
  <si>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</si>
  <si>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</si>
  <si>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</si>
  <si>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</si>
  <si>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</si>
  <si>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</si>
  <si>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</si>
  <si>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</si>
  <si>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</si>
  <si>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</si>
  <si>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</si>
  <si>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</si>
  <si>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</si>
  <si>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</si>
  <si>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</si>
  <si>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</si>
  <si>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</si>
  <si>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</si>
  <si>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</si>
  <si>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</si>
  <si>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</si>
  <si>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</si>
  <si>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</si>
  <si>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</si>
  <si>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</si>
  <si>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</si>
  <si>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</si>
  <si>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</si>
  <si>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</si>
  <si>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</si>
  <si>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</si>
  <si>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</si>
  <si>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</si>
  <si>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</si>
  <si>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</si>
  <si>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</si>
  <si>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</si>
  <si>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</si>
  <si>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</si>
  <si>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</si>
  <si>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</si>
  <si>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</si>
  <si>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</si>
  <si>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</si>
  <si>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</si>
  <si>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</si>
  <si>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</si>
  <si>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</si>
  <si>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</si>
  <si>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</si>
  <si>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</si>
  <si>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</si>
  <si>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</si>
  <si>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</si>
  <si>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</si>
  <si>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</si>
  <si>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</si>
  <si>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</si>
  <si>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</si>
  <si>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</si>
  <si>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</si>
  <si>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</si>
  <si>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</si>
  <si>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</si>
  <si>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</si>
  <si>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</si>
  <si>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</si>
  <si>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</si>
  <si>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</si>
  <si>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</si>
  <si>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</si>
  <si>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</si>
  <si>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</si>
  <si>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</si>
  <si>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</si>
  <si>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</si>
  <si>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</si>
  <si>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</si>
  <si>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</si>
  <si>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</si>
  <si>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</si>
  <si>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</si>
  <si>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</si>
  <si>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</si>
  <si>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</si>
  <si>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</si>
  <si>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</si>
  <si>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</si>
  <si>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</si>
  <si>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</si>
  <si>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</si>
  <si>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</si>
  <si>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</si>
  <si>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</si>
  <si>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</si>
  <si>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</si>
  <si>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</si>
  <si>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</si>
  <si>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</si>
  <si>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</si>
  <si>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</si>
  <si>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</si>
  <si>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</si>
  <si>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</si>
  <si>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</si>
  <si>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</si>
  <si>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</si>
  <si>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</si>
  <si>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</si>
  <si>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</si>
  <si>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</si>
  <si>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</si>
  <si>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</si>
  <si>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</si>
  <si>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</si>
  <si>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</si>
  <si>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</si>
  <si>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</si>
  <si>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</si>
  <si>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</si>
  <si>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</si>
  <si>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</si>
  <si>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</si>
  <si>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</si>
  <si>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</si>
  <si>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</si>
  <si>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</si>
  <si>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</si>
  <si>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</si>
  <si>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</si>
  <si>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</si>
  <si>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</si>
  <si>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</si>
  <si>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</si>
  <si>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</si>
  <si>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</si>
  <si>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</si>
  <si>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</si>
  <si>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</si>
  <si>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</si>
  <si>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</si>
  <si>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</si>
  <si>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</si>
  <si>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</si>
  <si>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</si>
  <si>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</si>
  <si>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</si>
  <si>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</si>
  <si>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</si>
  <si>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</si>
  <si>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</si>
  <si>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</si>
  <si>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</si>
  <si>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</si>
  <si>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</si>
  <si>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</si>
  <si>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</si>
  <si>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</si>
  <si>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</si>
  <si>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</si>
  <si>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</si>
  <si>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</si>
  <si>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</si>
  <si>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</si>
  <si>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</si>
  <si>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</si>
  <si>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</si>
  <si>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</si>
  <si>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</si>
  <si>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</si>
  <si>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</si>
  <si>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</si>
  <si>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</si>
  <si>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</si>
  <si>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</si>
  <si>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</si>
  <si>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</si>
  <si>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</si>
  <si>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</si>
  <si>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</si>
  <si>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</si>
  <si>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</si>
  <si>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</si>
  <si>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</si>
  <si>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</si>
  <si>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</si>
  <si>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</si>
  <si>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</si>
  <si>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</si>
  <si>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</si>
  <si>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</si>
  <si>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</si>
  <si>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</si>
  <si>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</si>
  <si>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</si>
  <si>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</si>
  <si>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</si>
  <si>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</si>
  <si>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</si>
  <si>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</si>
  <si>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</si>
  <si>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</si>
  <si>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</si>
  <si>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</si>
  <si>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</si>
  <si>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</si>
  <si>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</si>
  <si>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</si>
  <si>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</si>
  <si>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</si>
  <si>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</si>
  <si>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</si>
  <si>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</si>
  <si>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</si>
  <si>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</si>
  <si>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</si>
  <si>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</si>
  <si>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</si>
  <si>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</si>
  <si>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</si>
  <si>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</si>
  <si>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</si>
  <si>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</si>
  <si>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</si>
  <si>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</si>
  <si>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</si>
  <si>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</si>
  <si>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</si>
  <si>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</si>
  <si>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</si>
  <si>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</si>
  <si>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</si>
  <si>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</si>
  <si>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</si>
  <si>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</si>
  <si>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</si>
  <si>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</si>
  <si>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</si>
  <si>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</si>
  <si>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</si>
  <si>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</si>
  <si>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</si>
  <si>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</si>
  <si>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</si>
  <si>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</si>
  <si>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</si>
  <si>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</si>
  <si>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</si>
  <si>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</si>
  <si>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</si>
  <si>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</si>
  <si>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</si>
  <si>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</si>
  <si>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</si>
  <si>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</si>
  <si>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</si>
  <si>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</si>
  <si>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</si>
  <si>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</si>
  <si>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</si>
  <si>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</si>
  <si>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</si>
  <si>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</si>
  <si>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</si>
  <si>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</si>
  <si>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</si>
  <si>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</si>
  <si>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</si>
  <si>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</si>
  <si>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</si>
  <si>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</si>
  <si>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</si>
  <si>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</si>
  <si>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</si>
  <si>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</si>
  <si>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</si>
  <si>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</si>
  <si>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</si>
  <si>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</si>
  <si>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</si>
  <si>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</si>
  <si>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</si>
  <si>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</si>
  <si>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</si>
  <si>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</si>
  <si>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</si>
  <si>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</si>
  <si>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</si>
  <si>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</si>
  <si>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</si>
  <si>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</si>
  <si>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</si>
  <si>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</si>
  <si>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</si>
  <si>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</si>
  <si>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</si>
  <si>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</si>
  <si>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</si>
  <si>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</si>
  <si>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</si>
  <si>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</si>
  <si>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</si>
  <si>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</si>
  <si>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</si>
  <si>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</si>
  <si>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</si>
  <si>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</si>
  <si>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</si>
  <si>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</si>
  <si>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</si>
  <si>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</si>
  <si>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</si>
  <si>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</si>
  <si>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</si>
  <si>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</si>
  <si>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</si>
  <si>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</si>
  <si>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</si>
  <si>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</si>
  <si>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</si>
  <si>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</si>
  <si>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</si>
  <si>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</si>
  <si>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</si>
  <si>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</si>
  <si>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</si>
  <si>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</si>
  <si>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</si>
  <si>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</si>
  <si>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</si>
  <si>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</si>
  <si>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</si>
  <si>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</si>
  <si>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</si>
  <si>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</si>
  <si>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</si>
  <si>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</si>
  <si>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</si>
  <si>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</si>
  <si>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</si>
  <si>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</si>
  <si>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</si>
  <si>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</si>
  <si>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</si>
  <si>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</si>
  <si>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</si>
  <si>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</si>
  <si>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</si>
  <si>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</si>
  <si>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</si>
  <si>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</si>
  <si>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</si>
  <si>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</si>
  <si>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</si>
  <si>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</si>
  <si>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</si>
  <si>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</si>
  <si>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</si>
  <si>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</si>
  <si>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</si>
  <si>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</si>
  <si>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</si>
  <si>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</si>
  <si>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</si>
  <si>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</si>
  <si>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</si>
  <si>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</si>
  <si>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</si>
  <si>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</si>
  <si>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</si>
  <si>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</si>
  <si>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</si>
  <si>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</si>
  <si>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</si>
  <si>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</si>
  <si>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</si>
  <si>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</si>
  <si>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</si>
  <si>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</si>
  <si>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</si>
  <si>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</si>
  <si>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</si>
  <si>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</si>
  <si>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</si>
  <si>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</si>
  <si>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</si>
  <si>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</si>
  <si>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</si>
  <si>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</si>
  <si>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</si>
  <si>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</si>
  <si>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</si>
  <si>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</si>
  <si>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</si>
  <si>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</si>
  <si>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</si>
  <si>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</si>
  <si>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</si>
  <si>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</si>
  <si>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</si>
  <si>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</si>
  <si>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</si>
  <si>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</si>
  <si>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</si>
  <si>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</si>
  <si>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</si>
  <si>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</si>
  <si>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</si>
  <si>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</si>
  <si>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</si>
  <si>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</si>
  <si>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</si>
  <si>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</si>
  <si>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</si>
  <si>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</si>
  <si>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</si>
  <si>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</si>
  <si>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</si>
  <si>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</si>
  <si>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</si>
  <si>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</si>
  <si>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</si>
  <si>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</si>
  <si>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</si>
  <si>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</si>
  <si>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</si>
  <si>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</si>
  <si>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</si>
  <si>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</si>
  <si>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</si>
  <si>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</si>
  <si>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</si>
  <si>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</si>
  <si>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</si>
  <si>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</si>
  <si>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</si>
  <si>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</si>
  <si>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</si>
  <si>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</si>
  <si>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</si>
  <si>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</si>
  <si>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</si>
  <si>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</si>
  <si>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</si>
  <si>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</si>
  <si>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</si>
  <si>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</si>
  <si>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</si>
  <si>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</si>
  <si>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</si>
  <si>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</si>
  <si>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</si>
  <si>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</si>
  <si>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</si>
  <si>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</si>
  <si>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</si>
  <si>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</si>
  <si>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</si>
  <si>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</si>
  <si>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</si>
  <si>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</si>
  <si>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</si>
  <si>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</si>
  <si>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</si>
  <si>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</si>
  <si>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</si>
  <si>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</si>
  <si>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</si>
  <si>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</si>
  <si>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</si>
  <si>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</si>
  <si>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</si>
  <si>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</si>
  <si>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</si>
  <si>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</si>
  <si>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</si>
  <si>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</si>
  <si>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</si>
  <si>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</si>
  <si>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</si>
  <si>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</si>
  <si>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</si>
  <si>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</si>
  <si>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</si>
  <si>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</si>
  <si>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</si>
  <si>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</si>
  <si>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</si>
  <si>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</si>
  <si>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</si>
  <si>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</si>
  <si>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</si>
  <si>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</si>
  <si>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</si>
  <si>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</si>
  <si>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</si>
  <si>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</si>
  <si>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</si>
  <si>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</si>
  <si>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</si>
  <si>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</si>
  <si>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</si>
  <si>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</si>
  <si>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</si>
  <si>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</si>
  <si>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</si>
  <si>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</si>
  <si>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</si>
  <si>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</si>
  <si>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</si>
  <si>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</si>
  <si>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</si>
  <si>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</si>
  <si>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</si>
  <si>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</si>
  <si>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</si>
  <si>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</si>
  <si>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</si>
  <si>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</si>
  <si>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</si>
  <si>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</si>
  <si>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</si>
  <si>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</si>
  <si>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</si>
  <si>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</si>
  <si>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</si>
  <si>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</si>
  <si>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</si>
  <si>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</si>
  <si>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</si>
  <si>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</si>
  <si>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</si>
  <si>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</si>
  <si>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</si>
  <si>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</si>
  <si>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</si>
  <si>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</si>
  <si>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</si>
  <si>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</si>
  <si>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</si>
  <si>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</si>
  <si>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</si>
  <si>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</si>
  <si>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</si>
  <si>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</si>
  <si>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</si>
  <si>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</si>
  <si>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</si>
  <si>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</si>
  <si>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</si>
  <si>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</si>
  <si>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</si>
  <si>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</si>
  <si>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</si>
  <si>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</si>
  <si>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</si>
  <si>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</si>
  <si>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</si>
  <si>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</si>
  <si>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</si>
  <si>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</si>
  <si>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</si>
  <si>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</si>
  <si>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</si>
  <si>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</si>
  <si>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</si>
  <si>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</si>
  <si>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</si>
  <si>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</si>
  <si>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</si>
  <si>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</si>
  <si>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</si>
  <si>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</si>
  <si>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</si>
  <si>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</si>
  <si>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</si>
  <si>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</si>
  <si>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</si>
  <si>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</si>
  <si>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</si>
  <si>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</si>
  <si>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</si>
  <si>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</si>
  <si>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</si>
  <si>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</si>
  <si>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</si>
  <si>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</si>
  <si>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</si>
  <si>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</si>
  <si>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</si>
  <si>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</si>
  <si>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</si>
  <si>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</si>
  <si>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</si>
  <si>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</si>
  <si>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</si>
  <si>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</si>
  <si>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</si>
  <si>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</si>
  <si>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</si>
  <si>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</si>
  <si>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</si>
  <si>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</si>
  <si>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</si>
  <si>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</si>
  <si>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</si>
  <si>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</si>
  <si>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</si>
  <si>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</si>
  <si>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</si>
  <si>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</si>
  <si>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</si>
  <si>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</si>
  <si>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</si>
  <si>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</si>
  <si>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</si>
  <si>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</si>
  <si>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</si>
  <si>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</si>
  <si>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</si>
  <si>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</si>
  <si>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</si>
  <si>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</si>
  <si>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</si>
  <si>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</si>
  <si>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</si>
  <si>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</si>
  <si>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</si>
  <si>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</si>
  <si>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</si>
  <si>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</si>
  <si>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</si>
  <si>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</si>
  <si>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</si>
  <si>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</si>
  <si>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</si>
  <si>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</si>
  <si>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</si>
  <si>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</si>
  <si>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</si>
  <si>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</si>
  <si>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</si>
  <si>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</si>
  <si>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</si>
  <si>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</si>
  <si>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</si>
  <si>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</si>
  <si>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</si>
  <si>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</si>
  <si>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</si>
  <si>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</si>
  <si>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</si>
  <si>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</si>
  <si>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</si>
  <si>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</si>
  <si>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</si>
  <si>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</si>
  <si>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</si>
  <si>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</si>
  <si>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</si>
  <si>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</si>
  <si>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</si>
  <si>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</si>
  <si>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</si>
  <si>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</si>
  <si>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</si>
  <si>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</si>
  <si>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</si>
  <si>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</si>
  <si>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</si>
  <si>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</si>
  <si>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</si>
  <si>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</si>
  <si>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</si>
  <si>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</si>
  <si>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</si>
  <si>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</si>
  <si>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</si>
  <si>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</si>
  <si>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</si>
  <si>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</si>
  <si>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</si>
  <si>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</si>
  <si>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</si>
  <si>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</si>
  <si>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</si>
  <si>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</si>
  <si>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</si>
  <si>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</si>
  <si>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</si>
  <si>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</si>
  <si>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</si>
  <si>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</si>
  <si>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</si>
  <si>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</si>
  <si>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</si>
  <si>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</si>
  <si>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</si>
  <si>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</si>
  <si>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</si>
  <si>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</si>
  <si>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</si>
  <si>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</si>
  <si>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</si>
  <si>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</si>
  <si>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</si>
  <si>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</si>
  <si>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</si>
  <si>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</si>
  <si>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</si>
  <si>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</si>
  <si>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</si>
  <si>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</si>
  <si>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</si>
  <si>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</si>
  <si>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</si>
  <si>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</si>
  <si>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</si>
  <si>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</si>
  <si>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</si>
  <si>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</si>
  <si>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</si>
  <si>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</si>
  <si>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</si>
  <si>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</si>
  <si>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</si>
  <si>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</si>
  <si>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</si>
  <si>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</si>
  <si>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</si>
  <si>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</si>
  <si>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</si>
  <si>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</si>
  <si>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</si>
  <si>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</si>
  <si>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</si>
  <si>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</si>
  <si>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</si>
  <si>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</si>
  <si>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</si>
  <si>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</si>
  <si>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</si>
  <si>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</si>
  <si>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</si>
  <si>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</si>
  <si>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</si>
  <si>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</si>
  <si>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</si>
  <si>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</si>
  <si>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</si>
  <si>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</si>
  <si>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</si>
  <si>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</si>
  <si>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</si>
  <si>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</si>
  <si>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</si>
  <si>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</si>
  <si>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</si>
  <si>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</si>
  <si>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</si>
  <si>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</si>
  <si>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</si>
  <si>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</si>
  <si>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</si>
  <si>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</si>
  <si>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</si>
  <si>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</si>
  <si>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</si>
  <si>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</si>
  <si>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</si>
  <si>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</si>
  <si>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</si>
  <si>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</si>
  <si>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</si>
  <si>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</si>
  <si>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</si>
  <si>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</si>
  <si>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</si>
  <si>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</si>
  <si>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</si>
  <si>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</si>
  <si>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</si>
  <si>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</si>
  <si>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</si>
  <si>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</si>
  <si>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</si>
  <si>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</si>
  <si>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</si>
  <si>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</si>
  <si>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</si>
  <si>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</si>
  <si>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</si>
  <si>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</si>
  <si>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</si>
  <si>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</si>
  <si>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</si>
  <si>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</si>
  <si>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</si>
  <si>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</si>
  <si>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</si>
  <si>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</si>
  <si>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</si>
  <si>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</si>
  <si>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</si>
  <si>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</si>
  <si>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</si>
  <si>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</si>
  <si>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</si>
  <si>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</si>
  <si>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</si>
  <si>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</si>
  <si>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</si>
  <si>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</si>
  <si>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</si>
  <si>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</si>
  <si>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</si>
  <si>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</si>
  <si>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</si>
  <si>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</si>
  <si>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</si>
  <si>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</si>
  <si>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</si>
  <si>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</si>
  <si>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</si>
  <si>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</si>
  <si>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</si>
  <si>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</si>
  <si>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</si>
  <si>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</si>
  <si>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</si>
  <si>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</si>
  <si>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</si>
  <si>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</si>
  <si>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</si>
  <si>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</si>
  <si>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</si>
  <si>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</si>
  <si>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</si>
  <si>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</si>
  <si>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</si>
  <si>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</si>
  <si>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</si>
  <si>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</si>
  <si>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</si>
  <si>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</si>
  <si>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</si>
  <si>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</si>
  <si>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</si>
  <si>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</si>
  <si>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</si>
  <si>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</si>
  <si>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</si>
  <si>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</si>
  <si>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</si>
  <si>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</si>
  <si>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</si>
  <si>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</si>
  <si>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</si>
  <si>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</si>
  <si>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</si>
  <si>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</si>
  <si>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</si>
  <si>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</si>
  <si>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</si>
  <si>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</si>
  <si>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</si>
  <si>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</si>
  <si>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</si>
  <si>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</si>
  <si>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</si>
  <si>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</si>
  <si>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</si>
  <si>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</si>
  <si>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</si>
  <si>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</si>
  <si>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</si>
  <si>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</si>
  <si>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</si>
  <si>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</si>
  <si>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</si>
  <si>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</si>
  <si>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</si>
  <si>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</si>
  <si>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</si>
  <si>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</si>
  <si>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</si>
  <si>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</si>
  <si>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</si>
  <si>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</si>
  <si>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</si>
  <si>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</si>
  <si>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</si>
  <si>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</si>
  <si>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</si>
  <si>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</si>
  <si>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</si>
  <si>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</si>
  <si>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</si>
  <si>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</si>
  <si>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</si>
  <si>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</si>
  <si>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</si>
  <si>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</si>
  <si>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</si>
  <si>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</si>
  <si>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</si>
  <si>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</si>
  <si>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</si>
  <si>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</si>
  <si>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</si>
  <si>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</si>
  <si>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</si>
  <si>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</si>
  <si>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</si>
  <si>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</si>
  <si>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</si>
  <si>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</si>
  <si>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</si>
  <si>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</si>
  <si>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</si>
  <si>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</si>
  <si>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</si>
  <si>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</si>
  <si>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</si>
  <si>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</si>
  <si>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</si>
  <si>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</si>
  <si>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</si>
  <si>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</si>
  <si>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</si>
  <si>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</si>
  <si>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</si>
  <si>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</si>
  <si>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</si>
  <si>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</si>
  <si>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</si>
  <si>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</si>
  <si>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</si>
  <si>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</si>
  <si>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</si>
  <si>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</si>
  <si>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</si>
  <si>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</si>
  <si>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</si>
  <si>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</si>
  <si>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</si>
  <si>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</si>
  <si>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</si>
  <si>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</si>
  <si>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</si>
  <si>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</si>
  <si>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</si>
  <si>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</si>
  <si>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</si>
  <si>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</si>
  <si>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</si>
  <si>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</si>
  <si>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</si>
  <si>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</si>
  <si>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</si>
  <si>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</si>
  <si>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</si>
  <si>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</si>
  <si>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</si>
  <si>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</si>
  <si>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</si>
  <si>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</si>
  <si>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</si>
  <si>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</si>
  <si>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</si>
  <si>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</si>
  <si>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</si>
  <si>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</si>
  <si>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</si>
  <si>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</si>
  <si>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</si>
  <si>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</si>
  <si>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</si>
  <si>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</si>
  <si>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</si>
  <si>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</si>
  <si>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</si>
  <si>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</si>
  <si>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</si>
  <si>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</si>
  <si>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</si>
  <si>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</si>
  <si>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</si>
  <si>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</si>
  <si>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</si>
  <si>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</si>
  <si>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</si>
  <si>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</si>
  <si>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</si>
  <si>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</si>
  <si>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</si>
  <si>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</si>
  <si>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</si>
  <si>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</si>
  <si>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</si>
  <si>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</si>
  <si>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</si>
  <si>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</si>
  <si>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</si>
  <si>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</si>
  <si>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</si>
  <si>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</si>
  <si>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</si>
  <si>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</si>
  <si>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</si>
  <si>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</si>
  <si>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</si>
  <si>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</si>
  <si>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</si>
  <si>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</si>
  <si>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</si>
  <si>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</si>
  <si>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</si>
  <si>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</si>
  <si>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</si>
  <si>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</si>
  <si>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</si>
  <si>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</si>
  <si>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</si>
  <si>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</si>
  <si>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</si>
  <si>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</si>
  <si>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</si>
  <si>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</si>
  <si>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</si>
  <si>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</si>
  <si>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</si>
  <si>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</si>
  <si>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</si>
  <si>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</si>
  <si>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</si>
  <si>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</si>
  <si>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</si>
  <si>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</si>
  <si>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</si>
  <si>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</si>
  <si>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</si>
  <si>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</si>
  <si>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</si>
  <si>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</si>
  <si>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</si>
  <si>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</si>
  <si>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</si>
  <si>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</si>
  <si>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</si>
  <si>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</si>
  <si>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</si>
  <si>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</si>
  <si>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</si>
  <si>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</si>
  <si>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</si>
  <si>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</si>
  <si>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</si>
  <si>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</si>
  <si>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</si>
  <si>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</si>
  <si>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</si>
  <si>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</si>
  <si>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</si>
  <si>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</si>
  <si>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</si>
  <si>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</si>
  <si>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</si>
  <si>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</si>
  <si>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</si>
  <si>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</si>
  <si>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</si>
  <si>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</si>
  <si>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</si>
  <si>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</si>
  <si>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</si>
  <si>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</si>
  <si>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</si>
  <si>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</si>
  <si>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</si>
  <si>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</si>
  <si>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</si>
  <si>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</si>
  <si>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</si>
  <si>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</si>
  <si>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</si>
  <si>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</si>
  <si>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</si>
  <si>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</si>
  <si>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</si>
  <si>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</si>
  <si>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</si>
  <si>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</si>
  <si>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</si>
  <si>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</si>
  <si>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</si>
  <si>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</si>
  <si>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</si>
  <si>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</si>
  <si>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</si>
  <si>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</si>
  <si>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</si>
  <si>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</si>
  <si>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</si>
  <si>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</si>
  <si>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</si>
  <si>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</si>
  <si>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</si>
  <si>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</si>
  <si>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</si>
  <si>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</si>
  <si>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</si>
  <si>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</si>
  <si>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</si>
  <si>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</si>
  <si>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</si>
  <si>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</si>
  <si>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</si>
  <si>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</si>
  <si>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</si>
  <si>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</si>
  <si>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</si>
  <si>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</si>
  <si>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</si>
  <si>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</si>
  <si>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</si>
  <si>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</si>
  <si>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</si>
  <si>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</si>
  <si>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</si>
  <si>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</si>
  <si>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</si>
  <si>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</si>
  <si>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</si>
  <si>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</si>
  <si>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</si>
  <si>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</si>
  <si>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</si>
  <si>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</si>
  <si>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</si>
  <si>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</si>
  <si>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</si>
  <si>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</si>
  <si>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</si>
  <si>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</si>
  <si>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</si>
  <si>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</si>
  <si>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</si>
  <si>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</si>
  <si>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</si>
  <si>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</si>
  <si>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</si>
  <si>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</si>
  <si>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</si>
  <si>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</si>
  <si>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</si>
  <si>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</si>
  <si>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</si>
  <si>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</si>
  <si>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</si>
  <si>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</si>
  <si>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</si>
  <si>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</si>
  <si>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</si>
  <si>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</si>
  <si>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</si>
  <si>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</si>
  <si>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</si>
  <si>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</si>
  <si>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</si>
  <si>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</si>
  <si>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</si>
  <si>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</si>
  <si>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</si>
  <si>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</si>
  <si>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</si>
  <si>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</si>
  <si>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</si>
  <si>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</si>
  <si>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</si>
  <si>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</si>
  <si>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</si>
  <si>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</si>
  <si>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</si>
  <si>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</si>
  <si>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</si>
  <si>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</si>
  <si>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</si>
  <si>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</si>
  <si>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</si>
  <si>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</si>
  <si>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</si>
  <si>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</si>
  <si>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</si>
  <si>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</si>
  <si>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</si>
  <si>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</si>
  <si>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</si>
  <si>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</si>
  <si>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</si>
  <si>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</si>
  <si>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</si>
  <si>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</si>
  <si>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</si>
  <si>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</si>
  <si>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</si>
  <si>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</si>
  <si>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</si>
  <si>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</si>
  <si>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</si>
  <si>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</si>
  <si>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</si>
  <si>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</si>
  <si>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</si>
  <si>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</si>
  <si>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</si>
  <si>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</si>
  <si>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</si>
  <si>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</si>
  <si>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</si>
  <si>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</si>
  <si>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</si>
  <si>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</si>
  <si>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</si>
  <si>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</si>
  <si>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</si>
  <si>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</si>
  <si>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</si>
  <si>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</si>
  <si>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</si>
  <si>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</si>
  <si>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</si>
  <si>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</si>
  <si>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</si>
  <si>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</si>
  <si>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</si>
  <si>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</si>
  <si>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</si>
  <si>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</si>
  <si>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</si>
  <si>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</si>
  <si>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</si>
  <si>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</si>
  <si>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</si>
  <si>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</si>
  <si>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</si>
  <si>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</si>
  <si>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</si>
  <si>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</si>
  <si>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</si>
  <si>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</si>
  <si>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</si>
  <si>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</si>
  <si>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</si>
  <si>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</si>
  <si>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</si>
  <si>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</si>
  <si>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</si>
  <si>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</si>
  <si>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</si>
  <si>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</si>
  <si>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</si>
  <si>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</si>
  <si>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</si>
  <si>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</si>
  <si>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</si>
  <si>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</si>
  <si>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</si>
  <si>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</si>
  <si>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</si>
  <si>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</si>
  <si>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</si>
  <si>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</si>
  <si>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</si>
  <si>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</si>
  <si>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</si>
  <si>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</si>
  <si>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</si>
  <si>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</si>
  <si>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</si>
  <si>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</si>
  <si>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</si>
  <si>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</si>
  <si>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</si>
  <si>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</si>
  <si>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</si>
  <si>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</si>
  <si>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</si>
  <si>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</si>
  <si>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</si>
  <si>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</si>
  <si>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</si>
  <si>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</si>
  <si>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</si>
  <si>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</si>
  <si>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</si>
  <si>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</si>
  <si>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</si>
  <si>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</si>
  <si>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</si>
  <si>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</si>
  <si>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</si>
  <si>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</si>
  <si>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</si>
  <si>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</si>
  <si>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</si>
  <si>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</si>
  <si>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</si>
  <si>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</si>
  <si>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</si>
  <si>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</si>
  <si>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</si>
  <si>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</si>
  <si>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</si>
  <si>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</si>
  <si>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</si>
  <si>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</si>
  <si>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</si>
  <si>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</si>
  <si>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</si>
  <si>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</si>
  <si>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</si>
  <si>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</si>
  <si>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</si>
  <si>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</si>
  <si>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</si>
  <si>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</si>
  <si>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</si>
  <si>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</si>
  <si>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</si>
  <si>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</si>
  <si>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</si>
  <si>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</si>
  <si>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</si>
  <si>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</si>
  <si>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</si>
  <si>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</si>
  <si>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</si>
  <si>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</si>
  <si>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</si>
  <si>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</si>
  <si>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</si>
  <si>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</si>
  <si>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</si>
  <si>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</si>
  <si>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</si>
  <si>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</si>
  <si>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</si>
  <si>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</si>
  <si>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</si>
  <si>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</si>
  <si>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</si>
  <si>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</si>
  <si>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</si>
  <si>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</si>
  <si>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</si>
  <si>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</si>
  <si>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</si>
  <si>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</si>
  <si>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</si>
  <si>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</si>
  <si>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</si>
  <si>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</si>
  <si>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</si>
  <si>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</si>
  <si>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</si>
  <si>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</si>
  <si>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</si>
  <si>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</si>
  <si>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</si>
  <si>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</si>
  <si>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</si>
  <si>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</si>
  <si>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</si>
  <si>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</si>
  <si>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</si>
  <si>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</si>
  <si>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</si>
  <si>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</si>
  <si>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</si>
  <si>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</si>
  <si>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</si>
  <si>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</si>
  <si>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</si>
  <si>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</si>
  <si>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</si>
  <si>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</si>
  <si>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</si>
  <si>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</si>
  <si>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</si>
  <si>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</si>
  <si>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</si>
  <si>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</si>
  <si>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</si>
  <si>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</si>
  <si>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</si>
  <si>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</si>
  <si>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</si>
  <si>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</si>
  <si>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</si>
  <si>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</si>
  <si>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</si>
  <si>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</si>
  <si>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</si>
  <si>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</si>
  <si>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</si>
  <si>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</si>
  <si>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</si>
  <si>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</si>
  <si>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</si>
  <si>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</si>
  <si>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</si>
  <si>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</si>
  <si>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</si>
  <si>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</si>
  <si>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</si>
  <si>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</si>
  <si>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</si>
  <si>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</si>
  <si>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</si>
  <si>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</si>
  <si>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</si>
  <si>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</si>
  <si>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</si>
  <si>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</si>
  <si>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</si>
  <si>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</si>
  <si>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</si>
  <si>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</si>
  <si>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</si>
  <si>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</si>
  <si>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</si>
  <si>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</si>
  <si>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</si>
  <si>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</si>
  <si>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</si>
  <si>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</si>
  <si>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</si>
  <si>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</si>
  <si>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</si>
  <si>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</si>
  <si>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</si>
  <si>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</si>
  <si>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</si>
  <si>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</si>
  <si>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</si>
  <si>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</si>
  <si>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</si>
  <si>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</si>
  <si>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</si>
  <si>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</si>
  <si>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</si>
  <si>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</si>
  <si>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</si>
  <si>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</si>
  <si>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</si>
  <si>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</si>
  <si>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</si>
  <si>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</si>
  <si>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</si>
  <si>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</si>
  <si>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</si>
  <si>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</si>
  <si>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</si>
  <si>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</si>
  <si>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</si>
  <si>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</si>
  <si>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</si>
  <si>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</si>
  <si>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</si>
  <si>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</si>
  <si>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</si>
  <si>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</si>
  <si>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</si>
  <si>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</si>
  <si>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</si>
  <si>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</si>
  <si>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</si>
  <si>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</si>
  <si>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</si>
  <si>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</si>
  <si>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</si>
  <si>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</si>
  <si>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</si>
  <si>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</si>
  <si>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</si>
  <si>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</si>
  <si>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</si>
  <si>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</si>
  <si>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</si>
  <si>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</si>
  <si>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</si>
  <si>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</si>
  <si>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</si>
  <si>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</si>
  <si>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</si>
  <si>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</si>
  <si>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</si>
  <si>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</si>
  <si>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</si>
  <si>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</si>
  <si>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</si>
  <si>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</si>
  <si>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</si>
  <si>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</si>
  <si>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</si>
  <si>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</si>
  <si>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</si>
  <si>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</si>
  <si>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</si>
  <si>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</si>
  <si>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</si>
  <si>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</si>
  <si>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</si>
  <si>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</si>
  <si>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</si>
  <si>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</si>
  <si>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</si>
  <si>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</si>
  <si>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</si>
  <si>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</si>
  <si>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</si>
  <si>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</si>
  <si>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</si>
  <si>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</si>
  <si>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</si>
  <si>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</si>
  <si>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</si>
  <si>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</si>
  <si>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</si>
  <si>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</si>
  <si>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</si>
  <si>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</si>
  <si>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</si>
  <si>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</si>
  <si>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</si>
  <si>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</si>
  <si>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</si>
  <si>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</si>
  <si>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</si>
  <si>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</si>
  <si>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</si>
  <si>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</si>
  <si>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</si>
  <si>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</si>
  <si>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</si>
  <si>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</si>
  <si>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</si>
  <si>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</si>
  <si>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</si>
  <si>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</si>
  <si>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</si>
  <si>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</si>
  <si>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</si>
  <si>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</si>
  <si>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</si>
  <si>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</si>
  <si>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</si>
  <si>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</si>
  <si>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</si>
  <si>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</si>
  <si>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</si>
  <si>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</si>
  <si>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</si>
  <si>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</si>
  <si>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</si>
  <si>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</si>
  <si>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</si>
  <si>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</si>
  <si>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</si>
  <si>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</si>
  <si>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</si>
  <si>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</si>
  <si>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</si>
  <si>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</si>
  <si>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</si>
  <si>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</si>
  <si>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</si>
  <si>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</si>
  <si>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</si>
  <si>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</si>
  <si>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</si>
  <si>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</si>
  <si>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</si>
  <si>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</si>
  <si>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</si>
  <si>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</si>
  <si>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</si>
  <si>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</si>
  <si>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</si>
  <si>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</si>
  <si>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</si>
  <si>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</si>
  <si>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</si>
  <si>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</si>
  <si>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</si>
  <si>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</si>
  <si>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</si>
  <si>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</si>
  <si>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</si>
  <si>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</si>
  <si>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</si>
  <si>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</si>
  <si>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</si>
  <si>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</si>
  <si>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</si>
  <si>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</si>
  <si>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</si>
  <si>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</si>
  <si>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</si>
  <si>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</si>
  <si>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</si>
  <si>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</si>
  <si>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</si>
  <si>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</si>
  <si>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</si>
  <si>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</si>
  <si>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</si>
  <si>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</si>
  <si>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</si>
  <si>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</si>
  <si>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</si>
  <si>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</si>
  <si>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</si>
  <si>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</si>
  <si>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</si>
  <si>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</si>
  <si>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</si>
  <si>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</si>
  <si>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</si>
  <si>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</si>
  <si>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</si>
  <si>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</si>
  <si>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</si>
  <si>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</si>
  <si>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</si>
  <si>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</si>
  <si>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</si>
  <si>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</si>
  <si>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</si>
  <si>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</si>
  <si>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</si>
  <si>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</si>
  <si>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</si>
  <si>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</si>
  <si>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</si>
  <si>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</si>
  <si>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</si>
  <si>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</si>
  <si>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</si>
  <si>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</si>
  <si>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</si>
  <si>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</si>
  <si>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</si>
  <si>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</si>
  <si>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</si>
  <si>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</si>
  <si>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</si>
  <si>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</si>
  <si>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</si>
  <si>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</si>
  <si>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</si>
  <si>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</si>
  <si>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</si>
  <si>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</si>
  <si>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</si>
  <si>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</si>
  <si>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</si>
  <si>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</si>
  <si>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</si>
  <si>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</si>
  <si>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</si>
  <si>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</si>
  <si>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</si>
  <si>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</si>
  <si>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</si>
  <si>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</si>
  <si>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</si>
  <si>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</si>
  <si>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</si>
  <si>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</si>
  <si>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</si>
  <si>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</si>
  <si>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</si>
  <si>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</si>
  <si>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</si>
  <si>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</si>
  <si>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</si>
  <si>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</si>
  <si>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</si>
  <si>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</si>
  <si>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</si>
  <si>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</si>
  <si>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</si>
  <si>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</si>
  <si>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</si>
  <si>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</si>
  <si>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</si>
  <si>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</si>
  <si>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</si>
  <si>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</si>
  <si>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</si>
  <si>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</si>
  <si>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</si>
  <si>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</si>
  <si>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</si>
  <si>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</si>
  <si>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</si>
  <si>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</si>
  <si>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</si>
  <si>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</si>
  <si>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</si>
  <si>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</si>
  <si>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</si>
  <si>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</si>
  <si>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</si>
  <si>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</si>
  <si>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</si>
  <si>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</si>
  <si>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</si>
  <si>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</si>
  <si>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</si>
  <si>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</si>
  <si>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</si>
  <si>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</si>
  <si>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</si>
  <si>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</si>
  <si>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</si>
  <si>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</si>
  <si>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</si>
  <si>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</si>
  <si>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</si>
  <si>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</si>
  <si>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</si>
  <si>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</si>
  <si>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</si>
  <si>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</si>
  <si>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</si>
  <si>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</si>
  <si>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</si>
  <si>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</si>
  <si>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</si>
  <si>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</si>
  <si>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</si>
  <si>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</si>
  <si>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</si>
  <si>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</si>
  <si>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</si>
  <si>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</si>
  <si>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</si>
  <si>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</si>
  <si>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</si>
  <si>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</si>
  <si>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</si>
  <si>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</si>
  <si>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</si>
  <si>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</si>
  <si>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</si>
  <si>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</si>
  <si>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</si>
  <si>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</si>
  <si>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</si>
  <si>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</si>
  <si>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</si>
  <si>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</si>
  <si>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</si>
  <si>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</si>
  <si>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</si>
  <si>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</si>
  <si>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</si>
  <si>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</si>
  <si>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</si>
  <si>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</si>
  <si>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</si>
  <si>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</si>
  <si>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</si>
  <si>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</si>
  <si>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</si>
  <si>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</si>
  <si>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</si>
  <si>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</si>
  <si>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</si>
  <si>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</si>
  <si>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</si>
  <si>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</si>
  <si>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</si>
  <si>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</si>
  <si>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</si>
  <si>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</si>
  <si>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</si>
  <si>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</si>
  <si>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</si>
  <si>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</si>
  <si>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</si>
  <si>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</si>
  <si>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</si>
  <si>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</si>
  <si>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</si>
  <si>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</si>
  <si>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</si>
  <si>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</si>
  <si>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</si>
  <si>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</si>
  <si>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</si>
  <si>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</si>
  <si>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</si>
  <si>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</si>
  <si>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</si>
  <si>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</si>
  <si>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</si>
  <si>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</si>
  <si>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</si>
  <si>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</si>
  <si>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</si>
  <si>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</si>
  <si>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</si>
  <si>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</si>
  <si>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</si>
  <si>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</si>
  <si>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</si>
  <si>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</si>
  <si>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</si>
  <si>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</si>
  <si>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</si>
  <si>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</si>
  <si>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</si>
  <si>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</si>
  <si>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</si>
  <si>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</si>
  <si>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</si>
  <si>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</si>
  <si>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</si>
  <si>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</si>
  <si>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</si>
  <si>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</si>
  <si>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</si>
  <si>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</si>
  <si>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</si>
  <si>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</si>
  <si>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</si>
  <si>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</si>
  <si>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</si>
  <si>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</si>
  <si>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</si>
  <si>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</si>
  <si>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</si>
  <si>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</si>
  <si>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</si>
  <si>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</si>
  <si>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</si>
  <si>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</si>
  <si>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</si>
  <si>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</si>
  <si>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</si>
  <si>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</si>
  <si>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</si>
  <si>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</si>
  <si>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</si>
  <si>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</si>
  <si>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</si>
  <si>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</si>
  <si>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</si>
  <si>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</si>
  <si>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</si>
  <si>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</si>
  <si>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</si>
  <si>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</si>
  <si>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</si>
  <si>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</si>
  <si>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</si>
  <si>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</si>
  <si>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</si>
  <si>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</si>
  <si>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</si>
  <si>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</si>
  <si>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</si>
  <si>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</si>
  <si>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</si>
  <si>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</si>
  <si>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</si>
  <si>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</si>
  <si>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</si>
  <si>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</si>
  <si>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</si>
  <si>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</si>
  <si>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</si>
  <si>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</si>
  <si>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</si>
  <si>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</si>
  <si>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</si>
  <si>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</si>
  <si>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</si>
  <si>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</si>
  <si>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</si>
  <si>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</si>
  <si>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</si>
  <si>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</si>
  <si>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</si>
  <si>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</si>
  <si>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</si>
  <si>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</si>
  <si>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</si>
  <si>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</si>
  <si>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</si>
  <si>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</si>
  <si>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</si>
  <si>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</si>
  <si>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</si>
  <si>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</si>
  <si>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</si>
  <si>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</si>
  <si>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</si>
  <si>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</si>
  <si>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</si>
  <si>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</si>
  <si>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</si>
  <si>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</si>
  <si>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</si>
  <si>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</si>
  <si>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</si>
  <si>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</si>
  <si>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</si>
  <si>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</si>
  <si>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</si>
  <si>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</si>
  <si>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</si>
  <si>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</si>
  <si>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</si>
  <si>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</si>
  <si>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</si>
  <si>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</si>
  <si>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</si>
  <si>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</si>
  <si>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</si>
  <si>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</si>
  <si>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</si>
  <si>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</si>
  <si>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</si>
  <si>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</si>
  <si>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</si>
  <si>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</si>
  <si>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</si>
  <si>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</si>
  <si>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</si>
  <si>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</si>
  <si>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</si>
  <si>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</si>
  <si>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</si>
  <si>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</si>
  <si>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</si>
  <si>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</si>
  <si>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</si>
  <si>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</si>
  <si>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</si>
  <si>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</si>
  <si>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</si>
  <si>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</si>
  <si>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</si>
  <si>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</si>
  <si>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</si>
  <si>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</si>
  <si>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</si>
  <si>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</si>
  <si>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</si>
  <si>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</si>
  <si>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</si>
  <si>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</si>
  <si>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</si>
  <si>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</si>
  <si>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</si>
  <si>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</si>
  <si>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</si>
  <si>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</si>
  <si>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</si>
  <si>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</si>
  <si>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</si>
  <si>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</si>
  <si>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</si>
  <si>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</si>
  <si>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</si>
  <si>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</si>
  <si>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</si>
  <si>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</si>
  <si>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</si>
  <si>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</si>
  <si>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</si>
  <si>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</si>
  <si>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</si>
  <si>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</si>
  <si>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</si>
  <si>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</si>
  <si>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</si>
  <si>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</si>
  <si>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</si>
  <si>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</si>
  <si>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</si>
  <si>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</si>
  <si>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</si>
  <si>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</si>
  <si>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</si>
  <si>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</si>
  <si>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</si>
  <si>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</si>
  <si>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</si>
  <si>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</si>
  <si>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</si>
  <si>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</si>
  <si>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</si>
  <si>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</si>
  <si>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</si>
  <si>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</si>
  <si>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</si>
  <si>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</si>
  <si>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</si>
  <si>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</si>
  <si>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</si>
  <si>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</si>
  <si>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</si>
  <si>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</si>
  <si>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</si>
  <si>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</si>
  <si>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</si>
  <si>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</si>
  <si>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</si>
  <si>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</si>
  <si>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</si>
  <si>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</si>
  <si>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</si>
  <si>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</si>
  <si>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</si>
  <si>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</si>
  <si>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</si>
  <si>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</si>
  <si>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</si>
  <si>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</si>
  <si>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</si>
  <si>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</si>
  <si>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</si>
  <si>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</si>
  <si>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</si>
  <si>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</si>
  <si>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</si>
  <si>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</si>
  <si>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</si>
  <si>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</si>
  <si>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</si>
  <si>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</si>
  <si>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</si>
  <si>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</si>
  <si>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</si>
  <si>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</si>
  <si>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</si>
  <si>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</si>
  <si>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</si>
  <si>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</si>
  <si>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</si>
  <si>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</si>
  <si>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</si>
  <si>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</si>
  <si>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</si>
  <si>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</si>
  <si>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</si>
  <si>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</si>
  <si>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</si>
  <si>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</si>
  <si>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</si>
  <si>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</si>
  <si>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</si>
  <si>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</si>
  <si>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</si>
  <si>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</si>
  <si>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</si>
  <si>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</si>
  <si>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</si>
  <si>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</si>
  <si>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</si>
  <si>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</si>
  <si>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</si>
  <si>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</si>
  <si>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</si>
  <si>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</si>
  <si>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</si>
  <si>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</si>
  <si>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</si>
  <si>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</si>
  <si>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</si>
  <si>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</si>
  <si>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</si>
  <si>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</si>
  <si>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</si>
  <si>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</si>
  <si>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</si>
  <si>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</si>
  <si>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</si>
  <si>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</si>
  <si>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</si>
  <si>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</si>
  <si>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</si>
  <si>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</si>
  <si>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</si>
  <si>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</si>
  <si>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</si>
  <si>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</si>
  <si>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</si>
  <si>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</si>
  <si>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</si>
  <si>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</si>
  <si>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</si>
  <si>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</si>
  <si>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</si>
  <si>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</si>
  <si>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</si>
  <si>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</si>
  <si>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</si>
  <si>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</si>
  <si>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</si>
  <si>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</si>
  <si>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</si>
  <si>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</si>
  <si>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</si>
  <si>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</si>
  <si>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</si>
  <si>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</si>
  <si>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</si>
  <si>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</si>
  <si>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</si>
  <si>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</si>
  <si>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</si>
  <si>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</si>
  <si>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</si>
  <si>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</si>
  <si>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</si>
  <si>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</si>
  <si>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</si>
  <si>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</si>
  <si>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</si>
  <si>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</si>
  <si>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</si>
  <si>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</si>
  <si>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</si>
  <si>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</si>
  <si>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</si>
  <si>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</si>
  <si>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</si>
  <si>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</si>
  <si>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</si>
  <si>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</si>
  <si>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</si>
  <si>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</si>
  <si>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</si>
  <si>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</si>
  <si>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</si>
  <si>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</si>
  <si>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</si>
  <si>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</si>
  <si>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</si>
  <si>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</si>
  <si>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</si>
  <si>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</si>
  <si>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</si>
  <si>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</si>
  <si>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</si>
  <si>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</si>
  <si>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</si>
  <si>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</si>
  <si>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</si>
  <si>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</si>
  <si>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</si>
  <si>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</si>
  <si>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</si>
  <si>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</si>
  <si>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</si>
  <si>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</si>
  <si>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</si>
  <si>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</si>
  <si>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</si>
  <si>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</si>
  <si>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</si>
  <si>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</si>
  <si>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</si>
  <si>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</si>
  <si>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</si>
  <si>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</si>
  <si>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</si>
  <si>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</si>
  <si>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</si>
  <si>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</si>
  <si>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</si>
  <si>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</si>
  <si>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</si>
  <si>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</si>
  <si>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</si>
  <si>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</si>
  <si>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</si>
  <si>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</si>
  <si>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</si>
  <si>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</si>
  <si>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</si>
  <si>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</si>
  <si>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</si>
  <si>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</si>
  <si>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</si>
  <si>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</si>
  <si>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</si>
  <si>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</si>
  <si>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</si>
  <si>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</si>
  <si>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</si>
  <si>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</si>
  <si>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</si>
  <si>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</si>
  <si>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</si>
  <si>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</si>
  <si>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</si>
  <si>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</si>
  <si>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</si>
  <si>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</si>
  <si>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</si>
  <si>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</si>
  <si>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</si>
  <si>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</si>
  <si>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</si>
  <si>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</si>
  <si>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</si>
  <si>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</si>
  <si>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</si>
  <si>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</si>
  <si>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</si>
  <si>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</si>
  <si>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</si>
  <si>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</si>
  <si>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</si>
  <si>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</si>
  <si>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</si>
  <si>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</si>
  <si>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</si>
  <si>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</si>
  <si>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</si>
  <si>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</si>
  <si>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</si>
  <si>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</si>
  <si>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</si>
  <si>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</si>
  <si>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</si>
  <si>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</si>
  <si>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</si>
  <si>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</si>
  <si>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</si>
  <si>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</si>
  <si>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</si>
  <si>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</si>
  <si>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</si>
  <si>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</si>
  <si>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</si>
  <si>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</si>
  <si>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</si>
  <si>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</si>
  <si>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</si>
  <si>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</si>
  <si>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</si>
  <si>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</si>
  <si>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</si>
  <si>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</si>
  <si>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</si>
  <si>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</si>
  <si>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</si>
  <si>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</si>
  <si>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</si>
  <si>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</si>
  <si>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</si>
  <si>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</si>
  <si>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</si>
  <si>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</si>
  <si>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</si>
  <si>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</si>
  <si>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</si>
  <si>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</si>
  <si>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</si>
  <si>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</si>
  <si>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</si>
  <si>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</si>
  <si>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</si>
  <si>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</si>
  <si>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</si>
  <si>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</si>
  <si>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</si>
  <si>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</si>
  <si>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</si>
  <si>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</si>
  <si>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</si>
  <si>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</si>
  <si>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</si>
  <si>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</si>
  <si>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</si>
  <si>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</si>
  <si>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</si>
  <si>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</si>
  <si>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</si>
  <si>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</si>
  <si>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</si>
  <si>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</si>
  <si>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</si>
  <si>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</si>
  <si>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</si>
  <si>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</si>
  <si>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</si>
  <si>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</si>
  <si>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</si>
  <si>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</si>
  <si>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</si>
  <si>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</si>
  <si>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</si>
  <si>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</si>
  <si>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</si>
  <si>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</si>
  <si>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</si>
  <si>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</si>
  <si>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</si>
  <si>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</si>
  <si>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</si>
  <si>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</si>
  <si>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</si>
  <si>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</si>
  <si>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</si>
  <si>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</si>
  <si>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</si>
  <si>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</si>
  <si>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</si>
  <si>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</si>
  <si>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</si>
  <si>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</si>
  <si>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</si>
  <si>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</si>
  <si>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</si>
  <si>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</si>
  <si>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</si>
  <si>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</si>
  <si>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</si>
  <si>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</si>
  <si>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</si>
  <si>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</si>
  <si>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</si>
  <si>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</si>
  <si>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</si>
  <si>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</si>
  <si>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</si>
  <si>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</si>
  <si>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</si>
  <si>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</si>
  <si>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</si>
  <si>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</si>
  <si>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</si>
  <si>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</si>
  <si>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</si>
  <si>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</si>
  <si>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</si>
  <si>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</si>
  <si>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</si>
  <si>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</si>
  <si>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</si>
  <si>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</si>
  <si>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</si>
  <si>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</si>
  <si>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</si>
  <si>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</si>
  <si>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</si>
  <si>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</si>
  <si>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</si>
  <si>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</si>
  <si>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</si>
  <si>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</si>
  <si>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</si>
  <si>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</si>
  <si>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</si>
  <si>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</si>
  <si>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</si>
  <si>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</si>
  <si>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</si>
  <si>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</si>
  <si>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</si>
  <si>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</si>
  <si>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</si>
  <si>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</si>
  <si>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</si>
  <si>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</si>
  <si>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</si>
  <si>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</si>
  <si>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</si>
  <si>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</si>
  <si>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</si>
  <si>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</si>
  <si>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</si>
  <si>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</si>
  <si>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</si>
  <si>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</si>
  <si>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</si>
  <si>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</si>
  <si>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</si>
  <si>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</si>
  <si>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</si>
  <si>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</si>
  <si>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</si>
  <si>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</si>
  <si>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</si>
  <si>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</si>
  <si>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</si>
  <si>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</si>
  <si>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</si>
  <si>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</si>
  <si>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</si>
  <si>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</si>
  <si>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</si>
  <si>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</si>
  <si>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</si>
  <si>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</si>
  <si>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</si>
  <si>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</si>
  <si>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</si>
  <si>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</si>
  <si>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</si>
  <si>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</si>
  <si>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</si>
  <si>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</si>
  <si>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</si>
  <si>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</si>
  <si>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</si>
  <si>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</si>
  <si>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</si>
  <si>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</si>
  <si>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</si>
  <si>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</si>
  <si>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</si>
  <si>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</si>
  <si>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</si>
  <si>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</si>
  <si>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</si>
  <si>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</si>
  <si>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</si>
  <si>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</si>
  <si>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</si>
  <si>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</si>
  <si>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</si>
  <si>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</si>
  <si>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</si>
  <si>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</si>
  <si>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</si>
  <si>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</si>
  <si>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</si>
  <si>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</si>
  <si>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</si>
  <si>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</si>
  <si>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</si>
  <si>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</si>
  <si>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</si>
  <si>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</si>
  <si>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</si>
  <si>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</si>
  <si>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</si>
  <si>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</si>
  <si>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</si>
  <si>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</si>
  <si>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</si>
  <si>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</si>
  <si>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</si>
  <si>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</si>
  <si>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</si>
  <si>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</si>
  <si>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</si>
  <si>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</si>
  <si>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</si>
  <si>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</si>
  <si>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</si>
  <si>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</si>
  <si>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</si>
  <si>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</si>
  <si>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</si>
  <si>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</si>
  <si>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</si>
  <si>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</si>
  <si>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</si>
  <si>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</si>
  <si>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</si>
  <si>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</si>
  <si>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</si>
  <si>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</si>
  <si>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</si>
  <si>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</si>
  <si>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</si>
  <si>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</si>
  <si>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</si>
  <si>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</si>
  <si>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</si>
  <si>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</si>
  <si>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</si>
  <si>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</si>
  <si>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</si>
  <si>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</si>
  <si>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</si>
  <si>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</si>
  <si>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</si>
  <si>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</si>
  <si>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</si>
  <si>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</si>
  <si>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</si>
  <si>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</si>
  <si>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</si>
  <si>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</si>
  <si>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</si>
  <si>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</si>
  <si>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</si>
  <si>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</si>
  <si>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</si>
  <si>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</si>
  <si>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</si>
  <si>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</si>
  <si>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</si>
  <si>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</si>
  <si>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</si>
  <si>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</si>
  <si>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</si>
  <si>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</si>
  <si>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</si>
  <si>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</si>
  <si>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</si>
  <si>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</si>
  <si>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</si>
  <si>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</si>
  <si>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</si>
  <si>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</si>
  <si>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</si>
  <si>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</si>
  <si>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</si>
  <si>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</si>
  <si>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</si>
  <si>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</si>
  <si>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</si>
  <si>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</si>
  <si>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</si>
  <si>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</si>
  <si>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</si>
  <si>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</si>
  <si>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</si>
  <si>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</si>
  <si>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</si>
  <si>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</si>
  <si>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</si>
  <si>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</si>
  <si>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</si>
  <si>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</si>
  <si>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</si>
  <si>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</si>
  <si>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</si>
  <si>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</si>
  <si>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</si>
  <si>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</si>
  <si>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</si>
  <si>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</si>
  <si>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</si>
  <si>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</si>
  <si>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</si>
  <si>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</si>
  <si>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</si>
  <si>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</si>
  <si>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</si>
  <si>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</si>
  <si>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</si>
  <si>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</si>
  <si>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</si>
  <si>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</si>
  <si>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</si>
  <si>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</si>
  <si>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</si>
  <si>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</si>
  <si>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</si>
  <si>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</si>
  <si>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</si>
  <si>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</si>
  <si>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</si>
  <si>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</si>
  <si>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</si>
  <si>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</si>
  <si>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</si>
  <si>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</si>
  <si>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</si>
  <si>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</si>
  <si>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</si>
  <si>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</si>
  <si>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</si>
  <si>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</si>
  <si>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</si>
  <si>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</si>
  <si>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</si>
  <si>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</si>
  <si>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</si>
  <si>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</si>
  <si>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</si>
  <si>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</si>
  <si>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</si>
  <si>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</si>
  <si>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</si>
  <si>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</si>
  <si>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</si>
  <si>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</si>
  <si>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</si>
  <si>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</si>
  <si>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</si>
  <si>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</si>
  <si>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</si>
  <si>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</si>
  <si>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</si>
  <si>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</si>
  <si>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</si>
  <si>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</si>
  <si>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</si>
  <si>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</si>
  <si>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</si>
  <si>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</si>
  <si>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</si>
  <si>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</si>
  <si>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</si>
  <si>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</si>
  <si>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</si>
  <si>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</si>
  <si>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</si>
  <si>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</si>
  <si>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</si>
  <si>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</si>
  <si>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</si>
  <si>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</si>
  <si>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</si>
  <si>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</si>
  <si>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</si>
  <si>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</si>
  <si>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</si>
  <si>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</si>
  <si>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</si>
  <si>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</si>
  <si>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</si>
  <si>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</si>
  <si>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</si>
  <si>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</si>
  <si>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</si>
  <si>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</si>
  <si>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</si>
  <si>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</si>
  <si>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</si>
  <si>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</si>
  <si>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</si>
  <si>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</si>
  <si>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</si>
  <si>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</si>
  <si>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</si>
  <si>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</si>
  <si>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</si>
  <si>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</si>
  <si>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</si>
  <si>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</si>
  <si>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</si>
  <si>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</si>
  <si>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</si>
  <si>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</si>
  <si>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</si>
  <si>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</si>
  <si>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</si>
  <si>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</si>
  <si>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</si>
  <si>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</si>
  <si>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</si>
  <si>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</si>
  <si>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</si>
  <si>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</si>
  <si>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</si>
  <si>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</si>
  <si>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</si>
  <si>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</si>
  <si>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</si>
  <si>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</si>
  <si>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</si>
  <si>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</si>
  <si>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</si>
  <si>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</si>
  <si>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</si>
  <si>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</si>
  <si>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</si>
  <si>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</si>
  <si>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</si>
  <si>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</si>
  <si>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</si>
  <si>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</si>
  <si>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</si>
  <si>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</si>
  <si>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</si>
  <si>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</si>
  <si>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</si>
  <si>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</si>
  <si>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</si>
  <si>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</si>
  <si>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</si>
  <si>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</si>
  <si>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</si>
  <si>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</si>
  <si>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</si>
  <si>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</si>
  <si>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</si>
  <si>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</si>
  <si>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</si>
  <si>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</si>
  <si>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</si>
  <si>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</si>
  <si>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</si>
  <si>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</si>
  <si>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</si>
  <si>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</si>
  <si>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</si>
  <si>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</si>
  <si>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</si>
  <si>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</si>
  <si>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</si>
  <si>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</si>
  <si>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</si>
  <si>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</si>
  <si>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</si>
  <si>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</si>
  <si>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</si>
  <si>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</si>
  <si>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</si>
  <si>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</si>
  <si>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</si>
  <si>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</si>
  <si>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</si>
  <si>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</si>
  <si>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</si>
  <si>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</si>
  <si>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</si>
  <si>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</si>
  <si>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</si>
  <si>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</si>
  <si>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</si>
  <si>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</si>
  <si>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</si>
  <si>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</si>
  <si>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</si>
  <si>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</si>
  <si>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</si>
  <si>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</si>
  <si>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</si>
  <si>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</si>
  <si>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</si>
  <si>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</si>
  <si>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</si>
  <si>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</si>
  <si>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</si>
  <si>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</si>
  <si>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</si>
  <si>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</si>
  <si>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</si>
  <si>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</si>
  <si>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</si>
  <si>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</si>
  <si>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</si>
  <si>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</si>
  <si>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</si>
  <si>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</si>
  <si>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</si>
  <si>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</si>
  <si>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</si>
  <si>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</si>
  <si>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</si>
  <si>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</si>
  <si>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</si>
  <si>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</si>
  <si>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</si>
  <si>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</si>
  <si>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</si>
  <si>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</si>
  <si>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</si>
  <si>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</si>
  <si>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</si>
  <si>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</si>
  <si>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</si>
  <si>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</si>
  <si>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</si>
  <si>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</si>
  <si>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</si>
  <si>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</si>
  <si>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</si>
  <si>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</si>
  <si>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</si>
  <si>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</si>
  <si>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</si>
  <si>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</si>
  <si>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</si>
  <si>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</si>
  <si>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</si>
  <si>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</si>
  <si>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</si>
  <si>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</si>
  <si>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</si>
  <si>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</si>
  <si>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</si>
  <si>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</si>
  <si>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</si>
  <si>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</si>
  <si>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</si>
  <si>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</si>
  <si>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</si>
  <si>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</si>
  <si>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</si>
  <si>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</si>
  <si>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</si>
  <si>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</si>
  <si>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</si>
  <si>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</si>
  <si>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</si>
  <si>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</si>
  <si>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</si>
  <si>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</si>
  <si>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</si>
  <si>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</si>
  <si>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</si>
  <si>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</si>
  <si>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</si>
  <si>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</si>
  <si>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</si>
  <si>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</si>
  <si>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</si>
  <si>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</si>
  <si>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</si>
  <si>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</si>
  <si>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</si>
  <si>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</si>
  <si>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</si>
  <si>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</si>
  <si>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</si>
  <si>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</si>
  <si>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</si>
  <si>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</si>
  <si>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</si>
  <si>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</si>
  <si>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</si>
  <si>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</si>
  <si>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</si>
  <si>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</si>
  <si>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</si>
  <si>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</si>
  <si>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</si>
  <si>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</si>
  <si>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</si>
  <si>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</si>
  <si>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</si>
  <si>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</si>
  <si>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</si>
  <si>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</si>
  <si>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</si>
  <si>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</si>
  <si>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</si>
  <si>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</si>
  <si>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</si>
  <si>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</si>
  <si>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</si>
  <si>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</si>
  <si>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</si>
  <si>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</si>
  <si>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</si>
  <si>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</si>
  <si>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</si>
  <si>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</si>
  <si>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</si>
  <si>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</si>
  <si>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</si>
  <si>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</si>
  <si>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</si>
  <si>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</si>
  <si>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</si>
  <si>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</si>
  <si>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</si>
  <si>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</si>
  <si>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</si>
  <si>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</si>
  <si>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</si>
  <si>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</si>
  <si>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</si>
  <si>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</si>
  <si>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</si>
  <si>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</si>
  <si>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</si>
  <si>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</si>
  <si>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</si>
  <si>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</si>
  <si>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</si>
  <si>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</si>
  <si>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</si>
  <si>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</si>
  <si>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</si>
  <si>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</si>
  <si>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</si>
  <si>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</si>
  <si>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</si>
  <si>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</si>
  <si>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</si>
  <si>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</si>
  <si>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</si>
  <si>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</si>
  <si>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</si>
  <si>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</si>
  <si>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</si>
  <si>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</si>
  <si>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</si>
  <si>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</si>
  <si>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</si>
  <si>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</si>
  <si>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</si>
  <si>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</si>
  <si>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</si>
  <si>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</si>
  <si>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</si>
  <si>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</si>
  <si>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</si>
  <si>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</si>
  <si>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</si>
  <si>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</si>
  <si>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</si>
  <si>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</si>
  <si>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</si>
  <si>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</si>
  <si>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</si>
  <si>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</si>
  <si>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</si>
  <si>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</si>
  <si>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</si>
  <si>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</si>
  <si>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</si>
  <si>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</si>
  <si>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</si>
  <si>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</si>
  <si>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</si>
  <si>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</si>
  <si>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</si>
  <si>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</si>
  <si>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</si>
  <si>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</si>
  <si>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</si>
  <si>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</si>
  <si>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</si>
  <si>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</si>
  <si>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</si>
  <si>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</si>
  <si>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</si>
  <si>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</si>
  <si>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</si>
  <si>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</si>
  <si>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</si>
  <si>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</si>
  <si>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</si>
  <si>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</si>
  <si>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</si>
  <si>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</si>
  <si>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</si>
  <si>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</si>
  <si>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</si>
  <si>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</si>
  <si>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</si>
  <si>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</si>
  <si>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</si>
  <si>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</si>
  <si>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</si>
  <si>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</si>
  <si>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</si>
  <si>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</si>
  <si>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</si>
  <si>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</si>
  <si>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</si>
  <si>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</si>
  <si>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</si>
  <si>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</si>
  <si>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</si>
  <si>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</si>
  <si>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</si>
  <si>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</si>
  <si>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</si>
  <si>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</si>
  <si>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</si>
  <si>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</si>
  <si>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</si>
  <si>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</si>
  <si>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</si>
  <si>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</si>
  <si>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</si>
  <si>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</si>
  <si>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</si>
  <si>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</si>
  <si>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</si>
  <si>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</si>
  <si>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</si>
  <si>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</si>
  <si>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</si>
  <si>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</si>
  <si>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</si>
  <si>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</si>
  <si>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</si>
  <si>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</si>
  <si>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</si>
  <si>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</si>
  <si>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</si>
  <si>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</si>
  <si>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</si>
  <si>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</si>
  <si>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</si>
  <si>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</si>
  <si>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</si>
  <si>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</si>
  <si>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</si>
  <si>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</si>
  <si>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</si>
  <si>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</si>
  <si>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</si>
  <si>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</si>
  <si>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</si>
  <si>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</si>
  <si>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</si>
  <si>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</si>
  <si>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</si>
  <si>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</si>
  <si>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</si>
  <si>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</si>
  <si>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</si>
  <si>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</si>
  <si>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</si>
  <si>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</si>
  <si>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</si>
  <si>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</si>
  <si>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</si>
  <si>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</si>
  <si>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</si>
  <si>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</si>
  <si>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</si>
  <si>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</si>
  <si>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</si>
  <si>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</si>
  <si>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</si>
  <si>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</si>
  <si>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</si>
  <si>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</si>
  <si>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</si>
  <si>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</si>
  <si>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</si>
  <si>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</si>
  <si>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</si>
  <si>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</si>
  <si>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</si>
  <si>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</si>
  <si>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</si>
  <si>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</si>
  <si>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</si>
  <si>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</si>
  <si>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</si>
  <si>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</si>
  <si>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</si>
  <si>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</si>
  <si>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</si>
  <si>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</si>
  <si>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</si>
  <si>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</si>
  <si>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</si>
  <si>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</si>
  <si>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</si>
  <si>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</si>
  <si>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</si>
  <si>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</si>
  <si>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</si>
  <si>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</si>
  <si>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</si>
  <si>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</si>
  <si>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</si>
  <si>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</si>
  <si>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</si>
  <si>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</si>
  <si>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</si>
  <si>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</si>
  <si>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</si>
  <si>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</si>
  <si>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</si>
  <si>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</si>
  <si>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</si>
  <si>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</si>
  <si>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</si>
  <si>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</si>
  <si>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</si>
  <si>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</si>
  <si>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</si>
  <si>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</si>
  <si>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</si>
  <si>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</si>
  <si>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</si>
  <si>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</si>
  <si>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</si>
  <si>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</si>
  <si>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</si>
  <si>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</si>
  <si>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</si>
  <si>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</si>
  <si>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</si>
  <si>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</si>
  <si>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</si>
  <si>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</si>
  <si>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</si>
  <si>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</si>
  <si>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</si>
  <si>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</si>
  <si>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</si>
  <si>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</si>
  <si>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</si>
  <si>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</si>
  <si>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</si>
  <si>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</si>
  <si>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</si>
  <si>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</si>
  <si>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</si>
  <si>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</si>
  <si>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</si>
  <si>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</si>
  <si>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</si>
  <si>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</si>
  <si>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</si>
  <si>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</si>
  <si>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</si>
  <si>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</si>
  <si>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</si>
  <si>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</si>
  <si>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</si>
  <si>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</si>
  <si>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</si>
  <si>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</si>
  <si>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</si>
  <si>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</si>
  <si>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</si>
  <si>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</si>
  <si>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</si>
  <si>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</si>
  <si>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</si>
  <si>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</si>
  <si>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</si>
  <si>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</si>
  <si>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</si>
  <si>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</si>
  <si>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</si>
  <si>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</si>
  <si>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</si>
  <si>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</si>
  <si>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</si>
  <si>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</si>
  <si>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</si>
  <si>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</si>
  <si>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</si>
  <si>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</si>
  <si>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</si>
  <si>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</si>
  <si>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</si>
  <si>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</si>
  <si>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</si>
  <si>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</si>
  <si>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</si>
  <si>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</si>
  <si>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</si>
  <si>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</si>
  <si>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</si>
  <si>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</si>
  <si>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</si>
  <si>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</si>
  <si>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</si>
  <si>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</si>
  <si>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</si>
  <si>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</si>
  <si>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</si>
  <si>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</si>
  <si>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</si>
  <si>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</si>
  <si>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</si>
  <si>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</si>
  <si>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</si>
  <si>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</si>
  <si>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</si>
  <si>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</si>
  <si>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</si>
  <si>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</si>
  <si>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</si>
  <si>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</si>
  <si>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</si>
  <si>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</si>
  <si>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</si>
  <si>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</si>
  <si>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</si>
  <si>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</si>
  <si>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</si>
  <si>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</si>
  <si>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</si>
  <si>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</si>
  <si>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</si>
  <si>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</si>
  <si>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</si>
  <si>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</si>
  <si>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</si>
  <si>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</si>
  <si>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</si>
  <si>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</si>
  <si>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</si>
  <si>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</si>
  <si>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</si>
  <si>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</si>
  <si>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</si>
  <si>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</si>
  <si>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</si>
  <si>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</si>
  <si>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</si>
  <si>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</si>
  <si>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</si>
  <si>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</si>
  <si>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</si>
  <si>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</si>
  <si>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</si>
  <si>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</si>
  <si>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</si>
  <si>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</si>
  <si>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</si>
  <si>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</si>
  <si>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</si>
  <si>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</si>
  <si>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</si>
  <si>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</si>
  <si>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</si>
  <si>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</si>
  <si>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</si>
  <si>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</si>
  <si>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</si>
  <si>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</si>
  <si>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</si>
  <si>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</si>
  <si>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</si>
  <si>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</si>
  <si>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</si>
  <si>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</si>
  <si>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</si>
  <si>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</si>
  <si>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</si>
  <si>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</si>
  <si>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</si>
  <si>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</si>
  <si>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</si>
  <si>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</si>
  <si>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</si>
  <si>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</si>
  <si>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</si>
  <si>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</si>
  <si>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</si>
  <si>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</si>
  <si>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</si>
  <si>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</si>
  <si>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</si>
  <si>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</si>
  <si>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</si>
  <si>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</si>
  <si>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</si>
  <si>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</si>
  <si>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</si>
  <si>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</si>
  <si>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</si>
  <si>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</si>
  <si>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</si>
  <si>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</si>
  <si>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</si>
  <si>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</si>
  <si>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</si>
  <si>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</si>
  <si>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</si>
  <si>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</si>
  <si>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</si>
  <si>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</si>
  <si>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</si>
  <si>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</si>
  <si>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</si>
  <si>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</si>
  <si>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</si>
  <si>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</si>
  <si>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</si>
  <si>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</si>
  <si>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</si>
  <si>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</si>
  <si>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</si>
  <si>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</si>
  <si>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</si>
  <si>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</si>
  <si>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</si>
  <si>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</si>
  <si>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</si>
  <si>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</si>
  <si>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</si>
  <si>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</si>
  <si>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</si>
  <si>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</si>
  <si>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</si>
  <si>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</si>
  <si>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</si>
  <si>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</si>
  <si>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</si>
  <si>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</si>
  <si>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</si>
  <si>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</si>
  <si>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</si>
  <si>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</si>
  <si>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</si>
  <si>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</si>
  <si>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</si>
  <si>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</si>
  <si>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</si>
  <si>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</si>
  <si>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</si>
  <si>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</si>
  <si>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</si>
  <si>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</si>
  <si>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</si>
  <si>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</si>
  <si>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</si>
  <si>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</si>
  <si>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</si>
  <si>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</si>
  <si>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</si>
  <si>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</si>
  <si>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</si>
  <si>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</si>
  <si>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</si>
  <si>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</si>
  <si>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</si>
  <si>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</si>
  <si>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</si>
  <si>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</si>
  <si>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</si>
  <si>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</si>
  <si>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</si>
  <si>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</si>
  <si>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</si>
  <si>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</si>
  <si>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</si>
  <si>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</si>
  <si>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</si>
  <si>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</si>
  <si>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</si>
  <si>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</si>
  <si>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</si>
  <si>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</si>
  <si>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</si>
  <si>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</si>
  <si>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</si>
  <si>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</si>
  <si>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</si>
  <si>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</si>
  <si>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</si>
  <si>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</si>
  <si>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</si>
  <si>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</si>
  <si>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</si>
  <si>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</si>
  <si>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</si>
  <si>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</si>
  <si>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</si>
  <si>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</si>
  <si>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</si>
  <si>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</si>
  <si>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</si>
  <si>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</si>
  <si>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</si>
  <si>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</si>
  <si>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</si>
  <si>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</si>
  <si>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</si>
  <si>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</si>
  <si>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</si>
  <si>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</si>
  <si>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</si>
  <si>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</si>
  <si>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</si>
  <si>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</si>
  <si>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</si>
  <si>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</si>
  <si>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</si>
  <si>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</si>
  <si>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</si>
  <si>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</si>
  <si>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</si>
  <si>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</si>
  <si>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</si>
  <si>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</si>
  <si>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</si>
  <si>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</si>
  <si>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</si>
  <si>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</si>
  <si>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</si>
  <si>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</si>
  <si>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</si>
  <si>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</si>
  <si>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</si>
  <si>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</si>
  <si>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</si>
  <si>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</si>
  <si>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</si>
  <si>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</si>
  <si>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</si>
  <si>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</si>
  <si>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</si>
  <si>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</si>
  <si>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</si>
  <si>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</si>
  <si>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</si>
  <si>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</si>
  <si>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</si>
  <si>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</si>
  <si>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</si>
  <si>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</si>
  <si>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</si>
  <si>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</si>
  <si>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</si>
  <si>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</si>
  <si>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</si>
  <si>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</si>
  <si>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</si>
  <si>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</si>
  <si>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</si>
  <si>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</si>
  <si>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</si>
  <si>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</si>
  <si>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</si>
  <si>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</si>
  <si>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</si>
  <si>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</si>
  <si>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</si>
  <si>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</si>
  <si>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</si>
  <si>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</si>
  <si>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</si>
  <si>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</si>
  <si>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</si>
  <si>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</si>
  <si>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</si>
  <si>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</si>
  <si>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</si>
  <si>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</si>
  <si>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</si>
  <si>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</si>
  <si>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</si>
  <si>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</si>
  <si>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</si>
  <si>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</si>
  <si>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</si>
  <si>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</si>
  <si>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</si>
  <si>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</si>
  <si>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</si>
  <si>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</si>
  <si>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</si>
  <si>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</si>
  <si>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</si>
  <si>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</si>
  <si>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</si>
  <si>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</si>
  <si>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</si>
  <si>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</si>
  <si>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</si>
  <si>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</si>
  <si>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</si>
  <si>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</si>
  <si>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</si>
  <si>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</si>
  <si>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</si>
  <si>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</si>
  <si>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</si>
  <si>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</si>
  <si>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</si>
  <si>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</si>
  <si>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</si>
  <si>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</si>
  <si>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</si>
  <si>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</si>
  <si>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</si>
  <si>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</si>
  <si>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</si>
  <si>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</si>
  <si>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</si>
  <si>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</si>
  <si>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</si>
  <si>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</si>
  <si>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</si>
  <si>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</si>
  <si>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</si>
  <si>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</si>
  <si>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</si>
  <si>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</si>
  <si>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</si>
  <si>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</si>
  <si>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</si>
  <si>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</si>
  <si>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</si>
  <si>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</si>
  <si>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</si>
  <si>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</si>
  <si>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</si>
  <si>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</si>
  <si>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</si>
  <si>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</si>
  <si>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</si>
  <si>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</si>
  <si>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</si>
  <si>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</si>
  <si>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</si>
  <si>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</si>
  <si>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</si>
  <si>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</si>
  <si>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</si>
  <si>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</si>
  <si>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</si>
  <si>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</si>
  <si>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</si>
  <si>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</si>
  <si>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</si>
  <si>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</si>
  <si>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</si>
  <si>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</si>
  <si>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</si>
  <si>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</si>
  <si>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</si>
  <si>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</si>
  <si>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</si>
  <si>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</si>
  <si>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</si>
  <si>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</si>
  <si>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</si>
  <si>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</si>
  <si>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</si>
  <si>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</si>
  <si>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</si>
  <si>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</si>
  <si>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</si>
  <si>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</si>
  <si>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</si>
  <si>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</si>
  <si>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</si>
  <si>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</si>
  <si>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</si>
  <si>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</si>
  <si>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</si>
  <si>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</si>
  <si>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</si>
  <si>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</si>
  <si>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</si>
  <si>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</si>
  <si>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</si>
  <si>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</si>
  <si>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</si>
  <si>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</si>
  <si>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</si>
  <si>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</si>
  <si>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</si>
  <si>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</si>
  <si>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</si>
  <si>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</si>
  <si>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</si>
  <si>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</si>
  <si>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</si>
  <si>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</si>
  <si>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</si>
  <si>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</si>
  <si>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</si>
  <si>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</si>
  <si>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</si>
  <si>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</si>
  <si>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</si>
  <si>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</si>
  <si>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</si>
  <si>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</si>
  <si>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</si>
  <si>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</si>
  <si>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</si>
  <si>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</si>
  <si>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</si>
  <si>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</si>
  <si>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</si>
  <si>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</si>
  <si>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</si>
  <si>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</si>
  <si>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</si>
  <si>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</si>
  <si>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</si>
  <si>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</si>
  <si>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</si>
  <si>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</si>
  <si>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</si>
  <si>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</si>
  <si>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</si>
  <si>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</si>
  <si>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</si>
  <si>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</si>
  <si>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</si>
  <si>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</si>
  <si>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</si>
  <si>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</si>
  <si>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</si>
  <si>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</si>
  <si>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</si>
  <si>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</si>
  <si>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</si>
  <si>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</si>
  <si>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</si>
  <si>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</si>
  <si>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</si>
  <si>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</si>
  <si>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</si>
  <si>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</si>
  <si>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</si>
  <si>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</si>
  <si>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</si>
  <si>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</si>
  <si>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</si>
  <si>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</si>
  <si>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</si>
  <si>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</si>
  <si>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</si>
  <si>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</si>
  <si>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</si>
  <si>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</si>
  <si>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</si>
  <si>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</si>
  <si>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</si>
  <si>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</si>
  <si>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</si>
  <si>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</si>
  <si>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</si>
  <si>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</si>
  <si>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</si>
  <si>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</si>
  <si>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</si>
  <si>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</si>
  <si>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</si>
  <si>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</si>
  <si>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</si>
  <si>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</si>
  <si>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</si>
  <si>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</si>
  <si>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</si>
  <si>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</si>
  <si>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</si>
  <si>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</si>
  <si>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</si>
  <si>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</si>
  <si>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</si>
  <si>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</si>
  <si>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</si>
  <si>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</si>
  <si>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</si>
  <si>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</si>
  <si>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</si>
  <si>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</si>
  <si>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</si>
  <si>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</si>
  <si>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</si>
  <si>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</si>
  <si>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</si>
  <si>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</si>
  <si>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</si>
  <si>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</si>
  <si>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</si>
  <si>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</si>
  <si>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</si>
  <si>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</si>
  <si>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</si>
  <si>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</si>
  <si>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</si>
  <si>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</si>
  <si>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</si>
  <si>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</si>
  <si>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</si>
  <si>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</si>
  <si>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</si>
  <si>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</si>
  <si>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</si>
  <si>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</si>
  <si>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</si>
  <si>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</si>
  <si>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</si>
  <si>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</si>
  <si>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</si>
  <si>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</si>
  <si>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</si>
  <si>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</si>
  <si>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</si>
  <si>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</si>
  <si>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</si>
  <si>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</si>
  <si>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</si>
  <si>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</si>
  <si>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</si>
  <si>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</si>
  <si>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</si>
  <si>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</si>
  <si>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</si>
  <si>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</si>
  <si>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</si>
  <si>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</si>
  <si>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</si>
  <si>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</si>
  <si>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</si>
  <si>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</si>
  <si>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</si>
  <si>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</si>
  <si>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</si>
  <si>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</si>
  <si>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</si>
  <si>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</si>
  <si>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</si>
  <si>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</si>
  <si>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</si>
  <si>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</si>
  <si>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</si>
  <si>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</si>
  <si>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</si>
  <si>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</si>
  <si>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</si>
  <si>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</si>
  <si>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</si>
  <si>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</si>
  <si>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</si>
  <si>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</si>
  <si>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</si>
  <si>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</si>
  <si>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</si>
  <si>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</si>
  <si>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</si>
  <si>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</si>
  <si>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</si>
  <si>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</si>
  <si>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</si>
  <si>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</si>
  <si>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</si>
  <si>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</si>
  <si>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</si>
  <si>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</si>
  <si>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</si>
  <si>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</si>
  <si>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</si>
  <si>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</si>
  <si>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</si>
  <si>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</si>
  <si>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</si>
  <si>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</si>
  <si>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</si>
  <si>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</si>
  <si>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</si>
  <si>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</si>
  <si>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</si>
  <si>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</si>
  <si>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</si>
  <si>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</si>
  <si>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</si>
  <si>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</si>
  <si>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</si>
  <si>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</si>
  <si>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</si>
  <si>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</si>
  <si>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</si>
  <si>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</si>
  <si>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</si>
  <si>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</si>
  <si>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</si>
  <si>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</si>
  <si>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</si>
  <si>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</si>
  <si>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</si>
  <si>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</si>
  <si>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</si>
  <si>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</si>
  <si>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</si>
  <si>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</si>
  <si>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</si>
  <si>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</si>
  <si>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</si>
  <si>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</si>
  <si>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</si>
  <si>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</si>
  <si>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</si>
  <si>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</si>
  <si>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</si>
  <si>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</si>
  <si>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</si>
  <si>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</si>
  <si>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</si>
  <si>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</si>
  <si>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</si>
  <si>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</si>
  <si>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</si>
  <si>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</si>
  <si>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</si>
  <si>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</si>
  <si>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</si>
  <si>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</si>
  <si>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</si>
  <si>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</si>
  <si>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</si>
  <si>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</si>
  <si>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</si>
  <si>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</si>
  <si>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</si>
  <si>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</si>
  <si>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</si>
  <si>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</si>
  <si>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</si>
  <si>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</si>
  <si>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</si>
  <si>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</si>
  <si>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</si>
  <si>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</si>
  <si>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</si>
  <si>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</si>
  <si>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</si>
  <si>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</si>
  <si>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</si>
  <si>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</si>
  <si>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</si>
  <si>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</si>
  <si>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</si>
  <si>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</si>
  <si>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</si>
  <si>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</si>
  <si>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</si>
  <si>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</si>
  <si>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</si>
  <si>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</si>
  <si>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</si>
  <si>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</si>
  <si>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</si>
  <si>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</si>
  <si>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</si>
  <si>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</si>
  <si>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</si>
  <si>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</si>
  <si>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</si>
  <si>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</si>
  <si>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</si>
  <si>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</si>
  <si>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</si>
  <si>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</si>
  <si>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</si>
  <si>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</si>
  <si>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</si>
  <si>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</si>
  <si>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</si>
  <si>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</si>
  <si>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</si>
  <si>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</si>
  <si>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</si>
  <si>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</si>
  <si>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</si>
  <si>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</si>
  <si>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</si>
  <si>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</si>
  <si>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</si>
  <si>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</si>
  <si>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</si>
  <si>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</si>
  <si>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</si>
  <si>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</si>
  <si>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</si>
  <si>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</si>
  <si>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</si>
  <si>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</si>
  <si>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</si>
  <si>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</si>
  <si>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</si>
  <si>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</si>
  <si>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</si>
  <si>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</si>
  <si>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</si>
  <si>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</si>
  <si>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</si>
  <si>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</si>
  <si>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</si>
  <si>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</si>
  <si>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</si>
  <si>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</si>
  <si>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</si>
  <si>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</si>
  <si>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</si>
  <si>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</si>
  <si>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</si>
  <si>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</si>
  <si>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</si>
  <si>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</si>
  <si>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</si>
  <si>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</si>
  <si>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</si>
  <si>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</si>
  <si>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</si>
  <si>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</si>
  <si>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</si>
  <si>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</si>
  <si>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</si>
  <si>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</si>
  <si>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</si>
  <si>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</si>
  <si>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</si>
  <si>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</si>
  <si>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</si>
  <si>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</si>
  <si>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</si>
  <si>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</si>
  <si>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</si>
  <si>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</si>
  <si>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</si>
  <si>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</si>
  <si>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</si>
  <si>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</si>
  <si>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</si>
  <si>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</si>
  <si>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</si>
  <si>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</si>
  <si>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</si>
  <si>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</si>
  <si>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</si>
  <si>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</si>
  <si>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</si>
  <si>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</si>
  <si>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</si>
  <si>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</si>
  <si>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</si>
  <si>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</si>
  <si>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</si>
  <si>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</si>
  <si>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</si>
  <si>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</si>
  <si>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</si>
  <si>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</si>
  <si>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</si>
  <si>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</si>
  <si>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</si>
  <si>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</si>
  <si>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</si>
  <si>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</si>
  <si>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</si>
  <si>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</si>
  <si>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</si>
  <si>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</si>
  <si>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</si>
  <si>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</si>
  <si>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</si>
  <si>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</si>
  <si>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</si>
  <si>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</si>
  <si>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</si>
  <si>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</si>
  <si>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</si>
  <si>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</si>
  <si>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</si>
  <si>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</si>
  <si>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</si>
  <si>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</si>
  <si>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</si>
  <si>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</si>
  <si>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</si>
  <si>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</si>
  <si>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</si>
  <si>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</si>
  <si>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</si>
  <si>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</si>
  <si>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</si>
  <si>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</si>
  <si>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</si>
  <si>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</si>
  <si>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</si>
  <si>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</si>
  <si>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</si>
  <si>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</si>
  <si>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</si>
  <si>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</si>
  <si>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</si>
  <si>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</si>
  <si>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</si>
  <si>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</si>
  <si>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</si>
  <si>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</si>
  <si>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</si>
  <si>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</si>
  <si>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</si>
  <si>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</si>
  <si>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</si>
  <si>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</si>
  <si>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</si>
  <si>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</si>
  <si>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</si>
  <si>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</si>
  <si>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</si>
  <si>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</si>
  <si>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</si>
  <si>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</si>
  <si>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</si>
  <si>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</si>
  <si>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</si>
  <si>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</si>
  <si>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</si>
  <si>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</si>
  <si>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</si>
  <si>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</si>
  <si>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</si>
  <si>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</si>
  <si>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</si>
  <si>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</si>
  <si>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</si>
  <si>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</si>
  <si>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</si>
  <si>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</si>
  <si>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</si>
  <si>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</si>
  <si>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</si>
  <si>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</si>
  <si>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</si>
  <si>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</si>
  <si>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</si>
  <si>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</si>
  <si>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</si>
  <si>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</si>
  <si>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</si>
  <si>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</si>
  <si>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</si>
  <si>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</si>
  <si>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</si>
  <si>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</si>
  <si>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</si>
  <si>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</si>
  <si>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</si>
  <si>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</si>
  <si>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</si>
  <si>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</si>
  <si>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</si>
  <si>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</si>
  <si>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</si>
  <si>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</si>
  <si>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</si>
  <si>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</si>
  <si>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</si>
  <si>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</si>
  <si>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</si>
  <si>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</si>
  <si>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</si>
  <si>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</si>
  <si>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</si>
  <si>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</si>
  <si>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</si>
  <si>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</si>
  <si>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</si>
  <si>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</si>
  <si>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</si>
  <si>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</si>
  <si>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</si>
  <si>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</si>
  <si>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</si>
  <si>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</si>
  <si>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</si>
  <si>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</si>
  <si>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</si>
  <si>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</si>
  <si>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</si>
  <si>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</si>
  <si>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</si>
  <si>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</si>
  <si>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</si>
  <si>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</si>
  <si>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</si>
  <si>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</si>
  <si>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</si>
  <si>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</si>
  <si>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</si>
  <si>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</si>
  <si>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</si>
  <si>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</si>
  <si>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</si>
  <si>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</si>
  <si>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</si>
  <si>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</si>
  <si>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</si>
  <si>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</si>
  <si>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</si>
  <si>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</si>
  <si>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</si>
  <si>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</si>
  <si>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</si>
  <si>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</si>
  <si>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</si>
  <si>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</si>
  <si>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</si>
  <si>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</si>
  <si>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</si>
  <si>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</si>
  <si>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</si>
  <si>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</si>
  <si>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</si>
  <si>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</si>
  <si>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</si>
  <si>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</si>
  <si>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</si>
  <si>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</si>
  <si>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</si>
  <si>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</si>
  <si>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</si>
  <si>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</si>
  <si>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</si>
  <si>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</si>
  <si>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</si>
  <si>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</si>
  <si>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</si>
  <si>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</si>
  <si>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</si>
  <si>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</si>
  <si>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</si>
  <si>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</si>
  <si>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</si>
  <si>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</si>
  <si>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</si>
  <si>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</si>
  <si>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</si>
  <si>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</si>
  <si>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</si>
  <si>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</si>
  <si>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</si>
  <si>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</si>
  <si>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</si>
  <si>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</si>
  <si>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</si>
  <si>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</si>
  <si>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</si>
  <si>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</si>
  <si>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</si>
  <si>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</si>
  <si>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</si>
  <si>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</si>
  <si>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</si>
  <si>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</si>
  <si>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</si>
  <si>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</si>
  <si>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</si>
  <si>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</si>
  <si>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</si>
  <si>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</si>
  <si>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</si>
  <si>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</si>
  <si>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</si>
  <si>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</si>
  <si>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</si>
  <si>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</si>
  <si>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</si>
  <si>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</si>
  <si>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</si>
  <si>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</si>
  <si>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</si>
  <si>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</si>
  <si>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</si>
  <si>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</si>
  <si>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</si>
  <si>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</si>
  <si>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</si>
  <si>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</si>
  <si>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</si>
  <si>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</si>
  <si>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</si>
  <si>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</si>
  <si>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</si>
  <si>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</si>
  <si>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</si>
  <si>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</si>
  <si>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</si>
  <si>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</si>
  <si>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</si>
  <si>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</si>
  <si>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</si>
  <si>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</si>
  <si>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</si>
  <si>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</si>
  <si>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</si>
  <si>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</si>
  <si>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</si>
  <si>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</si>
  <si>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</si>
  <si>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</si>
  <si>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</si>
  <si>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</si>
  <si>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</si>
  <si>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</si>
  <si>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</si>
  <si>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</si>
  <si>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</si>
  <si>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</si>
  <si>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</si>
  <si>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</si>
  <si>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</si>
  <si>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</si>
  <si>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</si>
  <si>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</si>
  <si>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</si>
  <si>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</si>
  <si>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</si>
  <si>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</si>
  <si>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</si>
  <si>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</si>
  <si>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</si>
  <si>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</si>
  <si>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</si>
  <si>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</si>
  <si>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</si>
  <si>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</si>
  <si>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</si>
  <si>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</si>
  <si>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</si>
  <si>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</si>
  <si>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</si>
  <si>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</si>
  <si>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</si>
  <si>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</si>
  <si>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</si>
  <si>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</si>
  <si>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</si>
  <si>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</si>
  <si>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</si>
  <si>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</si>
  <si>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</si>
  <si>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</si>
  <si>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</si>
  <si>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</si>
  <si>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</si>
  <si>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</si>
  <si>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</si>
  <si>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</si>
  <si>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</si>
  <si>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</si>
  <si>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</si>
  <si>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</si>
  <si>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</si>
  <si>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</si>
  <si>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</si>
  <si>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</si>
  <si>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</si>
  <si>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</si>
  <si>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</si>
  <si>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</si>
  <si>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</si>
  <si>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</si>
  <si>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</si>
  <si>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</si>
  <si>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</si>
  <si>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</si>
  <si>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</si>
  <si>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</si>
  <si>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</si>
  <si>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</si>
  <si>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</si>
  <si>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</si>
  <si>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</si>
  <si>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</si>
  <si>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</si>
  <si>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</si>
  <si>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</si>
  <si>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</si>
  <si>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</si>
  <si>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</si>
  <si>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</si>
  <si>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</si>
  <si>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</si>
  <si>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</si>
  <si>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</si>
  <si>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</si>
  <si>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</si>
  <si>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</si>
  <si>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</si>
  <si>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</si>
  <si>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</si>
  <si>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</si>
  <si>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</si>
  <si>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</si>
  <si>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</si>
  <si>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</si>
  <si>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</si>
  <si>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</si>
  <si>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</si>
  <si>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</si>
  <si>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</si>
  <si>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</si>
  <si>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</si>
  <si>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</si>
  <si>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</si>
  <si>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</si>
  <si>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</si>
  <si>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</si>
  <si>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</si>
  <si>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</si>
  <si>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</si>
  <si>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</si>
  <si>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</si>
  <si>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</si>
  <si>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</si>
  <si>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</si>
  <si>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</si>
  <si>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</si>
  <si>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</si>
  <si>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</si>
  <si>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</si>
  <si>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</si>
  <si>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</si>
  <si>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</si>
  <si>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</si>
  <si>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</si>
  <si>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</si>
  <si>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</si>
  <si>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</si>
  <si>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</si>
  <si>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</si>
  <si>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</si>
  <si>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</si>
  <si>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</si>
  <si>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</si>
  <si>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</si>
  <si>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</si>
  <si>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</si>
  <si>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</si>
  <si>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</si>
  <si>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</si>
  <si>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</si>
  <si>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</si>
  <si>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</si>
  <si>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</si>
  <si>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</si>
  <si>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</si>
  <si>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</si>
  <si>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</si>
  <si>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</si>
  <si>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</si>
  <si>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</si>
  <si>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</si>
  <si>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</si>
  <si>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</si>
  <si>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</si>
  <si>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</si>
  <si>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</si>
  <si>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</si>
  <si>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</si>
  <si>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</si>
  <si>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</si>
  <si>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</si>
  <si>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</si>
  <si>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</si>
  <si>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</si>
  <si>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</si>
  <si>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</si>
  <si>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</si>
  <si>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</si>
  <si>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</si>
  <si>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</si>
  <si>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</si>
  <si>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</si>
  <si>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</si>
  <si>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</si>
  <si>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</si>
  <si>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</si>
  <si>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</si>
  <si>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</si>
  <si>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</si>
  <si>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</si>
  <si>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</si>
  <si>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</si>
  <si>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</si>
  <si>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</si>
  <si>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</si>
  <si>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</si>
  <si>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</si>
  <si>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</si>
  <si>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</si>
  <si>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</si>
  <si>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</si>
  <si>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</si>
  <si>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</si>
  <si>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</si>
  <si>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</si>
  <si>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</si>
  <si>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</si>
  <si>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</si>
  <si>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</si>
  <si>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</si>
  <si>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</si>
  <si>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</si>
  <si>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</si>
  <si>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</si>
  <si>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</si>
  <si>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</si>
  <si>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</si>
  <si>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</si>
  <si>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</si>
  <si>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</si>
  <si>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</si>
  <si>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</si>
  <si>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</si>
  <si>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</si>
  <si>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</si>
  <si>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</si>
  <si>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</si>
  <si>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</si>
  <si>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</si>
  <si>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</si>
  <si>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</si>
  <si>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</si>
  <si>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</si>
  <si>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</si>
  <si>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</si>
  <si>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</si>
  <si>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</si>
  <si>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</si>
  <si>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</si>
  <si>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</si>
  <si>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</si>
  <si>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</si>
  <si>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</si>
  <si>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</si>
  <si>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</si>
  <si>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</si>
  <si>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</si>
  <si>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</si>
  <si>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</si>
  <si>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</si>
  <si>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</si>
  <si>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</si>
  <si>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</si>
  <si>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</si>
  <si>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</si>
  <si>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</si>
  <si>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</si>
  <si>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</si>
  <si>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</si>
  <si>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</si>
  <si>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</si>
  <si>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</si>
  <si>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</si>
  <si>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</si>
  <si>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</si>
  <si>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</si>
  <si>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</si>
  <si>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</si>
  <si>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</si>
  <si>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</si>
  <si>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</si>
  <si>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</si>
  <si>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</si>
  <si>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</si>
  <si>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</si>
  <si>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</si>
  <si>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</si>
  <si>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</si>
  <si>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</si>
  <si>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</si>
  <si>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</si>
  <si>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</si>
  <si>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</si>
  <si>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</si>
  <si>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</si>
  <si>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</si>
  <si>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</si>
  <si>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</si>
  <si>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</si>
  <si>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</si>
  <si>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</si>
  <si>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</si>
  <si>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</si>
  <si>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</si>
  <si>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</si>
  <si>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</si>
  <si>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</si>
  <si>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</si>
  <si>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</si>
  <si>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</si>
  <si>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</si>
  <si>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</si>
  <si>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</si>
  <si>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</si>
  <si>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</si>
  <si>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</si>
  <si>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</si>
  <si>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</si>
  <si>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</si>
  <si>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</si>
  <si>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</si>
  <si>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</si>
  <si>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</si>
  <si>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</si>
  <si>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</si>
  <si>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</si>
  <si>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</si>
  <si>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</si>
  <si>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</si>
  <si>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</si>
  <si>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</si>
  <si>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</si>
  <si>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</si>
  <si>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</si>
  <si>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</si>
  <si>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</si>
  <si>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</si>
  <si>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</si>
  <si>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</si>
  <si>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</si>
  <si>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</si>
  <si>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</si>
  <si>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</si>
  <si>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</si>
  <si>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</si>
  <si>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</si>
  <si>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</si>
  <si>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</si>
  <si>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</si>
  <si>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</si>
  <si>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</si>
  <si>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</si>
  <si>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</si>
  <si>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</si>
  <si>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</si>
  <si>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</si>
  <si>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</si>
  <si>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</si>
  <si>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</si>
  <si>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</si>
  <si>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</si>
  <si>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</si>
  <si>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</si>
  <si>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</si>
  <si>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</si>
  <si>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</si>
  <si>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</si>
  <si>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</si>
  <si>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</si>
  <si>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</si>
  <si>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</si>
  <si>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</si>
  <si>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</si>
  <si>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</si>
  <si>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</si>
  <si>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</si>
  <si>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</si>
  <si>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</si>
  <si>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</si>
  <si>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</si>
  <si>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</si>
  <si>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</si>
  <si>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</si>
  <si>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</si>
  <si>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</si>
  <si>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</si>
  <si>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</si>
  <si>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</si>
  <si>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</si>
  <si>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</si>
  <si>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</si>
  <si>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</si>
  <si>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</si>
  <si>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</si>
  <si>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</si>
  <si>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</si>
  <si>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</si>
  <si>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</si>
  <si>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</si>
  <si>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</si>
  <si>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</si>
  <si>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</si>
  <si>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</si>
  <si>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</si>
  <si>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</si>
  <si>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</si>
  <si>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</si>
  <si>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</si>
  <si>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</si>
  <si>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</si>
  <si>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</si>
  <si>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</si>
  <si>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</si>
  <si>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</si>
  <si>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</si>
  <si>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</si>
  <si>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</si>
  <si>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</si>
  <si>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</si>
  <si>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</si>
  <si>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</si>
  <si>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</si>
  <si>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</si>
  <si>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</si>
  <si>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</si>
  <si>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</si>
  <si>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</si>
  <si>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</si>
  <si>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</si>
  <si>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</si>
  <si>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</si>
  <si>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</si>
  <si>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</si>
  <si>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</si>
  <si>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</si>
  <si>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</si>
  <si>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</si>
  <si>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</si>
  <si>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</si>
  <si>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</si>
  <si>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</si>
  <si>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</si>
  <si>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</si>
  <si>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</si>
  <si>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</si>
  <si>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</si>
  <si>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</si>
  <si>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</si>
  <si>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</si>
  <si>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</si>
  <si>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</si>
  <si>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</si>
  <si>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</si>
  <si>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</si>
  <si>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</si>
  <si>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</si>
  <si>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</si>
  <si>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</si>
  <si>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</si>
  <si>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</si>
  <si>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</si>
  <si>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</si>
  <si>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</si>
  <si>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</si>
  <si>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</si>
  <si>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</si>
  <si>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</si>
  <si>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</si>
  <si>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</si>
  <si>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</si>
  <si>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</si>
  <si>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</si>
  <si>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</si>
  <si>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</si>
  <si>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</si>
  <si>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</si>
  <si>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</si>
  <si>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</si>
  <si>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</si>
  <si>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</si>
  <si>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</si>
  <si>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</si>
  <si>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</si>
  <si>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</si>
  <si>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</si>
  <si>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</si>
  <si>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</si>
  <si>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</si>
  <si>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</si>
  <si>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</si>
  <si>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</si>
  <si>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</si>
  <si>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</si>
  <si>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</si>
  <si>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</si>
  <si>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</si>
  <si>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</si>
  <si>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</si>
  <si>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</si>
  <si>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</si>
  <si>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</si>
  <si>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</si>
  <si>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</si>
  <si>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</si>
  <si>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</si>
  <si>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</si>
  <si>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</si>
  <si>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</si>
  <si>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</si>
  <si>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</si>
  <si>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</si>
  <si>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</si>
  <si>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</si>
  <si>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</si>
  <si>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</si>
  <si>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</si>
  <si>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</si>
  <si>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</si>
  <si>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</si>
  <si>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</si>
  <si>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</si>
  <si>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</si>
  <si>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</si>
  <si>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</si>
  <si>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</si>
  <si>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</si>
  <si>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</si>
  <si>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</si>
  <si>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</si>
  <si>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</si>
  <si>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</si>
  <si>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</si>
  <si>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</si>
  <si>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</si>
  <si>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</si>
  <si>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</si>
  <si>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</si>
  <si>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</si>
  <si>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</si>
  <si>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</si>
  <si>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</si>
  <si>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</si>
  <si>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</si>
  <si>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</si>
  <si>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</si>
  <si>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</si>
  <si>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</si>
  <si>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</si>
  <si>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</si>
  <si>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</si>
  <si>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</si>
  <si>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</si>
  <si>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</si>
  <si>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</si>
  <si>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</si>
  <si>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</si>
  <si>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</si>
  <si>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</si>
  <si>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</si>
  <si>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</si>
  <si>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</si>
  <si>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</si>
  <si>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</si>
  <si>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</si>
  <si>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</si>
  <si>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</si>
  <si>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</si>
  <si>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</si>
  <si>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</si>
  <si>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</si>
  <si>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</si>
  <si>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</si>
  <si>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</si>
  <si>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</si>
  <si>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</si>
  <si>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</si>
  <si>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</si>
  <si>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</si>
  <si>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</si>
  <si>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</si>
  <si>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</si>
  <si>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</si>
  <si>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</si>
  <si>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</si>
  <si>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</si>
  <si>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</si>
  <si>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</si>
  <si>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</si>
  <si>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</si>
  <si>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</si>
  <si>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</si>
  <si>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</si>
  <si>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</si>
  <si>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</si>
  <si>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</si>
  <si>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</si>
  <si>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</si>
  <si>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</si>
  <si>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</si>
  <si>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</si>
  <si>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</si>
  <si>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</si>
  <si>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</si>
  <si>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</si>
  <si>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</si>
  <si>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</si>
  <si>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</si>
  <si>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</si>
  <si>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</si>
  <si>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</si>
  <si>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</si>
  <si>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</si>
  <si>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</si>
  <si>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</si>
  <si>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</si>
  <si>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</si>
  <si>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</si>
  <si>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</si>
  <si>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</si>
  <si>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</si>
  <si>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</si>
  <si>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</si>
  <si>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</si>
  <si>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</si>
  <si>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</si>
  <si>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</si>
  <si>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</si>
  <si>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</si>
  <si>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</si>
  <si>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</si>
  <si>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</si>
  <si>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</si>
  <si>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</si>
  <si>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</si>
  <si>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</si>
  <si>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</si>
  <si>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</si>
  <si>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</si>
  <si>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</si>
  <si>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</si>
  <si>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</si>
  <si>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</si>
  <si>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</si>
  <si>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</si>
  <si>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</si>
  <si>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</si>
  <si>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</si>
  <si>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</si>
  <si>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</si>
  <si>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</si>
  <si>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</si>
  <si>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</si>
  <si>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</si>
  <si>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</si>
  <si>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</si>
  <si>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</si>
  <si>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</si>
  <si>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</si>
  <si>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</si>
  <si>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</si>
  <si>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</si>
  <si>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</si>
  <si>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</si>
  <si>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</si>
  <si>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</si>
  <si>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</si>
  <si>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</si>
  <si>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</si>
  <si>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</si>
  <si>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</si>
  <si>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</si>
  <si>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</si>
  <si>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</si>
  <si>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</si>
  <si>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</si>
  <si>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</si>
  <si>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</si>
  <si>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</si>
  <si>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</si>
  <si>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</si>
  <si>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</si>
  <si>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</si>
  <si>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</si>
  <si>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</si>
  <si>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</si>
  <si>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</si>
  <si>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</si>
  <si>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</si>
  <si>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</si>
  <si>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</si>
  <si>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</si>
  <si>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</si>
  <si>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</si>
  <si>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</si>
  <si>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</si>
  <si>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</si>
  <si>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</si>
  <si>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</si>
  <si>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</si>
  <si>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</si>
  <si>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</si>
  <si>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</si>
  <si>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</si>
  <si>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</si>
  <si>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</si>
  <si>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</si>
  <si>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</si>
  <si>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</si>
  <si>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</si>
  <si>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</si>
  <si>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</si>
  <si>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</si>
  <si>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</si>
  <si>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</si>
  <si>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</si>
  <si>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</si>
  <si>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</si>
  <si>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</si>
  <si>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</si>
  <si>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</si>
  <si>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</si>
  <si>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</si>
  <si>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</si>
  <si>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</si>
  <si>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</si>
  <si>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</si>
  <si>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</si>
  <si>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</si>
  <si>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</si>
  <si>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</si>
  <si>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</si>
  <si>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</si>
  <si>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</si>
  <si>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</si>
  <si>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</si>
  <si>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</si>
  <si>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</si>
  <si>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</si>
  <si>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</si>
  <si>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</si>
  <si>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</si>
  <si>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</si>
  <si>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</si>
  <si>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</si>
  <si>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</si>
  <si>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</si>
  <si>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</si>
  <si>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</si>
  <si>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</si>
  <si>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</si>
  <si>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</si>
  <si>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</si>
  <si>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</si>
  <si>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</si>
  <si>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</si>
  <si>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</si>
  <si>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</si>
  <si>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</si>
  <si>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</si>
  <si>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</si>
  <si>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</si>
  <si>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</si>
  <si>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</si>
  <si>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</si>
  <si>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</si>
  <si>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</si>
  <si>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</si>
  <si>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</si>
  <si>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</si>
  <si>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</si>
  <si>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</si>
  <si>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</si>
  <si>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</si>
  <si>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</si>
  <si>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</si>
  <si>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</si>
  <si>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</si>
  <si>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</si>
  <si>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</si>
  <si>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</si>
  <si>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</si>
  <si>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</si>
  <si>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</si>
  <si>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</si>
  <si>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</si>
  <si>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</si>
  <si>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</si>
  <si>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</si>
  <si>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</si>
  <si>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</si>
  <si>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</si>
  <si>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</si>
  <si>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</si>
  <si>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</si>
  <si>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</si>
  <si>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</si>
  <si>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</si>
  <si>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</si>
  <si>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</si>
  <si>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</si>
  <si>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</si>
  <si>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</si>
  <si>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</si>
  <si>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</si>
  <si>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</si>
  <si>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</si>
  <si>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</si>
  <si>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</si>
  <si>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</si>
  <si>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</si>
  <si>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</si>
  <si>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</si>
  <si>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</si>
  <si>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</si>
  <si>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</si>
  <si>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</si>
  <si>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</si>
  <si>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</si>
  <si>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</si>
  <si>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</si>
  <si>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</si>
  <si>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</si>
  <si>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</si>
  <si>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</si>
  <si>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</si>
  <si>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</si>
  <si>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</si>
  <si>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</si>
  <si>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</si>
  <si>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</si>
  <si>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</si>
  <si>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</si>
  <si>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</si>
  <si>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</si>
  <si>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</si>
  <si>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</si>
  <si>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</si>
  <si>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</si>
  <si>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</si>
  <si>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</si>
  <si>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</si>
  <si>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</si>
  <si>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</si>
  <si>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</si>
  <si>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</si>
  <si>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</si>
  <si>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</si>
  <si>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</si>
  <si>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</si>
  <si>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</si>
  <si>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</si>
  <si>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</si>
  <si>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</si>
  <si>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</si>
  <si>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</si>
  <si>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</si>
  <si>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</si>
  <si>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</si>
  <si>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</si>
  <si>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</si>
  <si>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</si>
  <si>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</si>
  <si>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</si>
  <si>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</si>
  <si>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</si>
  <si>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</si>
  <si>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</si>
  <si>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</si>
  <si>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</si>
  <si>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</si>
  <si>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</si>
  <si>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</si>
  <si>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</si>
  <si>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</si>
  <si>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</si>
  <si>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</si>
  <si>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</si>
  <si>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</si>
  <si>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</si>
  <si>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</si>
  <si>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</si>
  <si>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</si>
  <si>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</si>
  <si>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</si>
  <si>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</si>
  <si>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</si>
  <si>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</si>
  <si>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</si>
  <si>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</si>
  <si>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</si>
  <si>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</si>
  <si>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</si>
  <si>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</si>
  <si>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</si>
  <si>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</si>
  <si>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</si>
  <si>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</si>
  <si>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</si>
  <si>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</si>
  <si>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</si>
  <si>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</si>
  <si>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</si>
  <si>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</si>
  <si>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</si>
  <si>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</si>
  <si>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</si>
  <si>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</si>
  <si>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</si>
  <si>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</si>
  <si>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</si>
  <si>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</si>
  <si>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</si>
  <si>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</si>
  <si>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</si>
  <si>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</si>
  <si>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</si>
  <si>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</si>
  <si>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</si>
  <si>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</si>
  <si>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</si>
  <si>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</si>
  <si>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</si>
  <si>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</si>
  <si>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</si>
  <si>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</si>
  <si>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</si>
  <si>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</si>
  <si>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</si>
  <si>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</si>
  <si>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</si>
  <si>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</si>
  <si>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</si>
  <si>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</si>
  <si>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</si>
  <si>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</si>
  <si>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</si>
  <si>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</si>
  <si>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</si>
  <si>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</si>
  <si>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</si>
  <si>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</si>
  <si>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</si>
  <si>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</si>
  <si>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</si>
  <si>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</si>
  <si>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</si>
  <si>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</si>
  <si>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</si>
  <si>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</si>
  <si>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</si>
  <si>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</si>
  <si>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</si>
  <si>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</si>
  <si>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</si>
  <si>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</si>
  <si>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</si>
  <si>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</si>
  <si>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</si>
  <si>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</si>
  <si>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</si>
  <si>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</si>
  <si>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</si>
  <si>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</si>
  <si>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</si>
  <si>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</si>
  <si>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</si>
  <si>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</si>
  <si>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</si>
  <si>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</si>
  <si>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</si>
  <si>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</si>
  <si>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</si>
  <si>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</si>
  <si>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</si>
  <si>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</si>
  <si>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</si>
  <si>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</si>
  <si>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</si>
  <si>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</si>
  <si>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</si>
  <si>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</si>
  <si>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</si>
  <si>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</si>
  <si>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</si>
  <si>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</si>
  <si>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</si>
  <si>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</si>
  <si>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</si>
  <si>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</si>
  <si>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</si>
  <si>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</si>
  <si>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</si>
  <si>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</si>
  <si>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</si>
  <si>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</si>
  <si>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</si>
  <si>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</si>
  <si>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</si>
  <si>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</si>
  <si>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</si>
  <si>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</si>
  <si>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</si>
  <si>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</si>
  <si>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</si>
  <si>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</si>
  <si>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</si>
  <si>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</si>
  <si>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</si>
  <si>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</si>
  <si>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</si>
  <si>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</si>
  <si>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</si>
  <si>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</si>
  <si>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</si>
  <si>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</si>
  <si>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</si>
  <si>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</si>
  <si>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</si>
  <si>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</si>
  <si>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</si>
  <si>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</si>
  <si>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</si>
  <si>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</si>
  <si>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</si>
  <si>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</si>
  <si>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</si>
  <si>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</si>
  <si>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</si>
  <si>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</si>
  <si>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</si>
  <si>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</si>
  <si>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</si>
  <si>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</si>
  <si>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</si>
  <si>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</si>
  <si>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</si>
  <si>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</si>
  <si>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</si>
  <si>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</si>
  <si>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</si>
  <si>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</si>
  <si>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</si>
  <si>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</si>
  <si>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</si>
  <si>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</si>
  <si>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</si>
  <si>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</si>
  <si>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</si>
  <si>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</si>
  <si>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</si>
  <si>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</si>
  <si>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</si>
  <si>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</si>
  <si>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</si>
  <si>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</si>
  <si>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</si>
  <si>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</si>
  <si>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</si>
  <si>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</si>
  <si>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</si>
  <si>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</si>
  <si>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</si>
  <si>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</si>
  <si>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</si>
  <si>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</si>
  <si>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</si>
  <si>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</si>
  <si>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</si>
  <si>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</si>
  <si>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</si>
  <si>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</si>
  <si>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</si>
  <si>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</si>
  <si>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</si>
  <si>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</si>
  <si>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</si>
  <si>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</si>
  <si>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</si>
  <si>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</si>
  <si>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</si>
  <si>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</si>
  <si>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</si>
  <si>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</si>
  <si>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</si>
  <si>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</si>
  <si>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</si>
  <si>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</si>
  <si>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</si>
  <si>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</si>
  <si>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</si>
  <si>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</si>
  <si>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</si>
  <si>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</si>
  <si>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</si>
  <si>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</si>
  <si>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</si>
  <si>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</si>
  <si>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</si>
  <si>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</si>
  <si>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</si>
  <si>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</si>
  <si>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</si>
  <si>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</si>
  <si>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</si>
  <si>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</si>
  <si>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</si>
  <si>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</si>
  <si>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</si>
  <si>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</si>
  <si>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</si>
  <si>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</si>
  <si>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</si>
  <si>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</si>
  <si>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</si>
  <si>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</si>
  <si>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</si>
  <si>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</si>
  <si>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</si>
  <si>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</si>
  <si>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</si>
  <si>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</si>
  <si>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</si>
  <si>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</si>
  <si>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</si>
  <si>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</si>
  <si>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</si>
  <si>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</si>
  <si>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</si>
  <si>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</si>
  <si>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</si>
  <si>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</si>
  <si>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</si>
  <si>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</si>
  <si>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</si>
  <si>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</si>
  <si>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</si>
  <si>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</si>
  <si>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</si>
  <si>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</si>
  <si>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</si>
  <si>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</si>
  <si>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</si>
  <si>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</si>
  <si>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</si>
  <si>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</si>
  <si>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</si>
  <si>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</si>
  <si>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</si>
  <si>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</si>
  <si>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</si>
  <si>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</si>
  <si>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</si>
  <si>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</si>
  <si>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</si>
  <si>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</si>
  <si>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</si>
  <si>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</si>
  <si>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</si>
  <si>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</si>
  <si>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</si>
  <si>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</si>
  <si>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</si>
  <si>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</si>
  <si>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</si>
  <si>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</si>
  <si>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</si>
  <si>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</si>
  <si>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</si>
  <si>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</si>
  <si>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</si>
  <si>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</si>
  <si>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</si>
  <si>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</si>
  <si>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</si>
  <si>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</si>
  <si>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</si>
  <si>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</si>
  <si>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</si>
  <si>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</si>
  <si>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</si>
  <si>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</si>
  <si>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</si>
  <si>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</si>
  <si>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</si>
  <si>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</si>
  <si>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</si>
  <si>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</si>
  <si>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</si>
  <si>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</si>
  <si>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</si>
  <si>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</si>
  <si>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</si>
  <si>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</si>
  <si>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</si>
  <si>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</si>
  <si>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</si>
  <si>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</si>
  <si>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</si>
  <si>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</si>
  <si>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</si>
  <si>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</si>
  <si>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</si>
  <si>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</si>
  <si>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</si>
  <si>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</si>
  <si>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</si>
  <si>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</si>
  <si>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</si>
  <si>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</si>
  <si>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</si>
  <si>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</si>
  <si>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</si>
  <si>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</si>
  <si>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</si>
  <si>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</si>
  <si>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</si>
  <si>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</si>
  <si>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</si>
  <si>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</si>
  <si>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</si>
  <si>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</si>
  <si>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</si>
  <si>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</si>
  <si>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</si>
  <si>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</si>
  <si>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</si>
  <si>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</si>
  <si>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</si>
  <si>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</si>
  <si>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</si>
  <si>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</si>
  <si>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</si>
  <si>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</si>
  <si>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</si>
  <si>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</si>
  <si>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</si>
  <si>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</si>
  <si>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</si>
  <si>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</si>
  <si>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</si>
  <si>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</si>
  <si>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</si>
  <si>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</si>
  <si>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</si>
  <si>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</si>
  <si>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</si>
  <si>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</si>
  <si>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</si>
  <si>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</si>
  <si>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</si>
  <si>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</si>
  <si>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</si>
  <si>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</si>
  <si>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</si>
  <si>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</si>
  <si>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</si>
  <si>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</si>
  <si>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</si>
  <si>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</si>
  <si>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</si>
  <si>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</si>
  <si>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</si>
  <si>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</si>
  <si>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</si>
  <si>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</si>
  <si>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</si>
  <si>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</si>
  <si>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</si>
  <si>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</si>
  <si>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</si>
  <si>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</si>
  <si>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</si>
  <si>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</si>
  <si>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</si>
  <si>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</si>
  <si>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</si>
  <si>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</si>
  <si>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</si>
  <si>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</si>
  <si>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</si>
  <si>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</si>
  <si>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</si>
  <si>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</si>
  <si>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</si>
  <si>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</si>
  <si>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</si>
  <si>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</si>
  <si>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</si>
  <si>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</si>
  <si>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</si>
  <si>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</si>
  <si>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</si>
  <si>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</si>
  <si>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</si>
  <si>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</si>
  <si>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</si>
  <si>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</si>
  <si>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</si>
  <si>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</si>
  <si>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</si>
  <si>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</si>
  <si>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</si>
  <si>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</si>
  <si>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</si>
  <si>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</si>
  <si>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</si>
  <si>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</si>
  <si>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</si>
  <si>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</si>
  <si>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</si>
  <si>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</si>
  <si>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</si>
  <si>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</si>
  <si>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</si>
  <si>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</si>
  <si>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</si>
  <si>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</si>
  <si>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</si>
  <si>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</si>
  <si>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</si>
  <si>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</si>
  <si>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</si>
  <si>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</si>
  <si>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</si>
  <si>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</si>
  <si>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</si>
  <si>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</si>
  <si>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</si>
  <si>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</si>
  <si>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</si>
  <si>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</si>
  <si>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</si>
  <si>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</si>
  <si>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</si>
  <si>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</si>
  <si>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</si>
  <si>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</si>
  <si>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</si>
  <si>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</si>
  <si>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</si>
  <si>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</si>
  <si>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</si>
  <si>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</si>
  <si>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</si>
  <si>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</si>
  <si>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</si>
  <si>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</si>
  <si>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</si>
  <si>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</si>
  <si>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</si>
  <si>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</si>
  <si>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</si>
  <si>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</si>
  <si>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</si>
  <si>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</si>
  <si>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</si>
  <si>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</si>
  <si>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</si>
  <si>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</si>
  <si>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</si>
  <si>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</si>
  <si>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</si>
  <si>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</si>
  <si>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</si>
  <si>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</si>
  <si>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</si>
  <si>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</si>
  <si>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</si>
  <si>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</si>
  <si>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</si>
  <si>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</si>
  <si>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</si>
  <si>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</si>
  <si>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</si>
  <si>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</si>
  <si>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</si>
  <si>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</si>
  <si>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</si>
  <si>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</si>
  <si>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</si>
  <si>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</si>
  <si>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</si>
  <si>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</si>
  <si>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</si>
  <si>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</si>
  <si>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</si>
  <si>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</si>
  <si>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</si>
  <si>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</si>
  <si>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</si>
  <si>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</si>
  <si>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</si>
  <si>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</si>
  <si>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</si>
  <si>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</si>
  <si>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</si>
  <si>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</si>
  <si>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</si>
  <si>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</si>
  <si>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</si>
  <si>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</si>
  <si>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</si>
  <si>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</si>
  <si>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</si>
  <si>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</si>
  <si>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</si>
  <si>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</si>
  <si>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</si>
  <si>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</si>
  <si>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</si>
  <si>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</si>
  <si>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</si>
  <si>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</si>
  <si>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</si>
  <si>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</si>
  <si>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</si>
  <si>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</si>
  <si>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</si>
  <si>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</si>
  <si>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</si>
  <si>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</si>
  <si>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</si>
  <si>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</si>
  <si>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</si>
  <si>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</si>
  <si>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</si>
  <si>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</si>
  <si>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</si>
  <si>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</si>
  <si>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</si>
  <si>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</si>
  <si>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</si>
  <si>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</si>
  <si>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</si>
  <si>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</si>
  <si>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</si>
  <si>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</si>
  <si>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</si>
  <si>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</si>
  <si>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</si>
  <si>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</si>
  <si>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</si>
  <si>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</si>
  <si>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</si>
  <si>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</si>
  <si>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</si>
  <si>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</si>
  <si>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</si>
  <si>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</si>
  <si>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</si>
  <si>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</si>
  <si>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</si>
  <si>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</si>
  <si>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</si>
  <si>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</si>
  <si>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</si>
  <si>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</si>
  <si>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</si>
  <si>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</si>
  <si>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</si>
  <si>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</si>
  <si>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</si>
  <si>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</si>
  <si>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</si>
  <si>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</si>
  <si>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</si>
  <si>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</si>
  <si>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</si>
  <si>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</si>
  <si>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</si>
  <si>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</si>
  <si>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</si>
  <si>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</si>
  <si>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</si>
  <si>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</si>
  <si>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</si>
  <si>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</si>
  <si>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</si>
  <si>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</si>
  <si>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</si>
  <si>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</si>
  <si>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</si>
  <si>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</si>
  <si>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</si>
  <si>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</si>
  <si>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</si>
  <si>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</si>
  <si>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</si>
  <si>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</si>
  <si>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</si>
  <si>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</si>
  <si>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</si>
  <si>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</si>
  <si>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</si>
  <si>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</si>
  <si>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</si>
  <si>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</si>
  <si>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</si>
  <si>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</si>
  <si>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</si>
  <si>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</si>
  <si>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</si>
  <si>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</si>
  <si>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</si>
  <si>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</si>
  <si>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</si>
  <si>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</si>
  <si>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</si>
  <si>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</si>
  <si>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</si>
  <si>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</si>
  <si>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</si>
  <si>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</si>
  <si>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</si>
  <si>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</si>
  <si>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</si>
  <si>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</si>
  <si>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</si>
  <si>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</si>
  <si>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</si>
  <si>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</si>
  <si>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</si>
  <si>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</si>
  <si>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</si>
  <si>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</si>
  <si>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</si>
  <si>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</si>
  <si>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</si>
  <si>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</si>
  <si>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</si>
  <si>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</si>
  <si>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</si>
  <si>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</si>
  <si>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</si>
  <si>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</si>
  <si>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</si>
  <si>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</si>
  <si>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</si>
  <si>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</si>
  <si>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</si>
  <si>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</si>
  <si>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</si>
  <si>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</si>
  <si>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</si>
  <si>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</si>
  <si>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</si>
  <si>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</si>
  <si>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</si>
  <si>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</si>
  <si>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</si>
  <si>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</si>
  <si>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</si>
  <si>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</si>
  <si>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</si>
  <si>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</si>
  <si>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</si>
  <si>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</si>
  <si>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</si>
  <si>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</si>
  <si>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</si>
  <si>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</si>
  <si>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</si>
  <si>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</si>
  <si>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</si>
  <si>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</si>
  <si>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</si>
  <si>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</si>
  <si>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</si>
  <si>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</si>
  <si>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</si>
  <si>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</si>
  <si>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</si>
  <si>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</si>
  <si>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</si>
  <si>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</si>
  <si>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</si>
  <si>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</si>
  <si>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</si>
  <si>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</si>
  <si>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</si>
  <si>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</si>
  <si>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</si>
  <si>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</si>
  <si>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</si>
  <si>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</si>
  <si>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</si>
  <si>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</si>
  <si>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</si>
  <si>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</si>
  <si>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</si>
  <si>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</si>
  <si>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</si>
  <si>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</si>
  <si>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</si>
  <si>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</si>
  <si>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</si>
  <si>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</si>
  <si>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</si>
  <si>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</si>
  <si>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</si>
  <si>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</si>
  <si>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</si>
  <si>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</si>
  <si>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</si>
  <si>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</si>
  <si>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</si>
  <si>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</si>
  <si>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</si>
  <si>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</si>
  <si>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</si>
  <si>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</si>
  <si>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</si>
  <si>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</si>
  <si>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</si>
  <si>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</si>
  <si>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</si>
  <si>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</si>
  <si>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</si>
  <si>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</si>
  <si>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</si>
  <si>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</si>
  <si>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</si>
  <si>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</si>
  <si>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</si>
  <si>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</si>
  <si>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</si>
  <si>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</si>
  <si>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</si>
  <si>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</si>
  <si>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</si>
  <si>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</si>
  <si>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</si>
  <si>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</si>
  <si>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</si>
  <si>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</si>
  <si>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</si>
  <si>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</si>
  <si>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</si>
  <si>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</si>
  <si>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</si>
  <si>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</si>
  <si>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</si>
  <si>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</si>
  <si>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</si>
  <si>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</si>
  <si>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</si>
  <si>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</si>
  <si>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</si>
  <si>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</si>
  <si>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</si>
  <si>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</si>
  <si>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</si>
  <si>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</si>
  <si>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</si>
  <si>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</si>
  <si>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</si>
  <si>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</si>
  <si>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</si>
  <si>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</si>
  <si>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</si>
  <si>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</si>
  <si>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</si>
  <si>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</si>
  <si>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</si>
  <si>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</si>
  <si>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</si>
  <si>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</si>
  <si>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</si>
  <si>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</si>
  <si>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</si>
  <si>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</si>
  <si>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</si>
  <si>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</si>
  <si>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</si>
  <si>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</si>
  <si>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</si>
  <si>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</si>
  <si>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</si>
  <si>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</si>
  <si>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</si>
  <si>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</si>
  <si>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</si>
  <si>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</si>
  <si>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</si>
  <si>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</si>
  <si>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</si>
  <si>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</si>
  <si>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</si>
  <si>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</si>
  <si>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</si>
  <si>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</si>
  <si>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</si>
  <si>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</si>
  <si>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</si>
  <si>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</si>
  <si>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</si>
  <si>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</si>
  <si>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</si>
  <si>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</si>
  <si>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</si>
  <si>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</si>
  <si>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</si>
  <si>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</si>
  <si>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</si>
  <si>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</si>
  <si>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</si>
  <si>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</si>
  <si>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</si>
  <si>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</si>
  <si>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</si>
  <si>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</si>
  <si>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</si>
  <si>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</si>
  <si>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</si>
  <si>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</si>
  <si>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</si>
  <si>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</si>
  <si>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</si>
  <si>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</si>
  <si>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</si>
  <si>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</si>
  <si>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</si>
  <si>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</si>
  <si>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</si>
  <si>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</si>
  <si>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</si>
  <si>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</si>
  <si>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</si>
  <si>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</si>
  <si>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</si>
  <si>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</si>
  <si>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</si>
  <si>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</si>
  <si>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</si>
  <si>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</si>
  <si>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</si>
  <si>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</si>
  <si>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</si>
  <si>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</si>
  <si>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</si>
  <si>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</si>
  <si>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</si>
  <si>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</si>
  <si>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</si>
  <si>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</si>
  <si>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</si>
  <si>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</si>
  <si>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</si>
  <si>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</si>
  <si>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</si>
  <si>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</si>
  <si>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</si>
  <si>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</si>
  <si>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</si>
  <si>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</si>
  <si>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</si>
  <si>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</si>
  <si>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</si>
  <si>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</si>
  <si>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</si>
  <si>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</si>
  <si>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</si>
  <si>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</si>
  <si>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</si>
  <si>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</si>
  <si>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</si>
  <si>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</si>
  <si>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</si>
  <si>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</si>
  <si>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</si>
  <si>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</si>
  <si>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</si>
  <si>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</si>
  <si>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</si>
  <si>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</si>
  <si>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</si>
  <si>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</si>
  <si>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</si>
  <si>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</si>
  <si>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</si>
  <si>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</si>
  <si>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</si>
  <si>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</si>
  <si>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</si>
  <si>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</si>
  <si>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</si>
  <si>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</si>
  <si>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</si>
  <si>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</si>
  <si>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</si>
  <si>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</si>
  <si>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</si>
  <si>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</si>
  <si>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</si>
  <si>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</si>
  <si>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</si>
  <si>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</si>
  <si>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</si>
  <si>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</si>
  <si>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</si>
  <si>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</si>
  <si>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</si>
  <si>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</si>
  <si>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</si>
  <si>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</si>
  <si>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</si>
  <si>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</si>
  <si>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</si>
  <si>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</si>
  <si>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</si>
  <si>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</si>
  <si>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</si>
  <si>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</si>
  <si>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</si>
  <si>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</si>
  <si>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</si>
  <si>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</si>
  <si>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</si>
  <si>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</si>
  <si>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</si>
  <si>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</si>
  <si>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</si>
  <si>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</si>
  <si>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</si>
  <si>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</si>
  <si>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</si>
  <si>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</si>
  <si>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</si>
  <si>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</si>
  <si>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</si>
  <si>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</si>
  <si>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</si>
  <si>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</si>
  <si>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</si>
  <si>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</si>
  <si>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</si>
  <si>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</si>
  <si>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</si>
  <si>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</si>
  <si>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</si>
  <si>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</si>
  <si>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</si>
  <si>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</si>
  <si>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</si>
  <si>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</si>
  <si>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</si>
  <si>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</si>
  <si>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</si>
  <si>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</si>
  <si>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</si>
  <si>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</si>
  <si>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</si>
  <si>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</si>
  <si>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</si>
  <si>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</si>
  <si>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</si>
  <si>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</si>
  <si>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</si>
  <si>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</si>
  <si>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</si>
  <si>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</si>
  <si>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</si>
  <si>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</si>
  <si>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</si>
  <si>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</si>
  <si>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</si>
  <si>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</si>
  <si>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</si>
  <si>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</si>
  <si>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</si>
  <si>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</si>
  <si>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</si>
  <si>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</si>
  <si>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</si>
  <si>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</si>
  <si>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</si>
  <si>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</si>
  <si>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</si>
  <si>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</si>
  <si>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</si>
  <si>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</si>
  <si>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</si>
  <si>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</si>
  <si>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</si>
  <si>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</si>
  <si>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</si>
  <si>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</si>
  <si>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</si>
  <si>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</si>
  <si>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</si>
  <si>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</si>
  <si>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</si>
  <si>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</si>
  <si>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</si>
  <si>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</si>
  <si>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</si>
  <si>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</si>
  <si>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</si>
  <si>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</si>
  <si>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</si>
  <si>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</si>
  <si>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</si>
  <si>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</si>
  <si>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</si>
  <si>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</si>
  <si>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</si>
  <si>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</si>
  <si>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</si>
  <si>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</si>
  <si>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</si>
  <si>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</si>
  <si>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</si>
  <si>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</si>
  <si>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</si>
  <si>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</si>
  <si>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</si>
  <si>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</si>
  <si>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</si>
  <si>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</si>
  <si>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</si>
  <si>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</si>
  <si>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</si>
  <si>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</si>
  <si>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</si>
  <si>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</si>
  <si>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</si>
  <si>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</si>
  <si>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</si>
  <si>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</si>
  <si>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</si>
  <si>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</si>
  <si>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</si>
  <si>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</si>
  <si>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</si>
  <si>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</si>
  <si>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</si>
  <si>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</si>
  <si>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</si>
  <si>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</si>
  <si>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</si>
  <si>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</si>
  <si>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</si>
  <si>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</si>
  <si>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</si>
  <si>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</si>
  <si>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</si>
  <si>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</si>
  <si>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</si>
  <si>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</si>
  <si>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</si>
  <si>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</si>
  <si>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</si>
  <si>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</si>
  <si>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</si>
  <si>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</si>
  <si>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</si>
  <si>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</si>
  <si>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</si>
  <si>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</si>
  <si>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</si>
  <si>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</si>
  <si>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</si>
  <si>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</si>
  <si>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</si>
  <si>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</si>
  <si>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</si>
  <si>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</si>
  <si>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</si>
  <si>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</si>
  <si>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</si>
  <si>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</si>
  <si>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</si>
  <si>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</si>
  <si>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</si>
  <si>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</si>
  <si>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</si>
  <si>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</si>
  <si>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</si>
  <si>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</si>
  <si>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</si>
  <si>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</si>
  <si>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</si>
  <si>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</si>
  <si>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</si>
  <si>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</si>
  <si>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</si>
  <si>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</si>
  <si>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</si>
  <si>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</si>
  <si>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</si>
  <si>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</si>
  <si>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</si>
  <si>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</si>
  <si>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</si>
  <si>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</si>
  <si>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</si>
  <si>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</si>
  <si>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</si>
  <si>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</si>
  <si>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100%</t>
  </si>
  <si>
    <t>We will change the source when the conflict metal was found.</t>
  </si>
  <si>
    <t>MLCC</t>
    <phoneticPr fontId="101" type="noConversion"/>
  </si>
  <si>
    <t>Tin</t>
    <phoneticPr fontId="101" type="noConversion"/>
  </si>
  <si>
    <t>FRONTIER ELECTRONICS CORP.</t>
  </si>
  <si>
    <t>13-011-1222</t>
  </si>
  <si>
    <t>DUNS</t>
  </si>
  <si>
    <t>667 E. Cochran Street, Simi Valley, CA 93065, USA</t>
  </si>
  <si>
    <t>Hilda Zambrano &lt;hildat@frontierusa.com&gt;</t>
  </si>
  <si>
    <t>Hilda Zambrano</t>
  </si>
  <si>
    <t>1-(805)-522-9998 Ext. 116</t>
  </si>
  <si>
    <t/>
  </si>
  <si>
    <t>bortiz@frontierusa.com</t>
  </si>
  <si>
    <t>1-(805)-522-9998 Ext. 103</t>
  </si>
  <si>
    <t>http://frontierusa.com/conflict-free-minerals</t>
  </si>
  <si>
    <t>B. Ortiz</t>
  </si>
  <si>
    <t>Engineering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</si>
</sst>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quot;$&quot;* #,##0_-;_-&quot;$&quot;* &quot;-&quot;_-;_-@_-"/>
    <numFmt numFmtId="165" formatCode="_-* #,##0_-;\-* #,##0_-;_-* &quot;-&quot;_-;_-@_-"/>
    <numFmt numFmtId="166" formatCode="_-&quot;$&quot;* #,##0.00_-;\-&quot;$&quot;* #,##0.00_-;_-&quot;$&quot;* &quot;-&quot;??_-;_-@_-"/>
    <numFmt numFmtId="167" formatCode="_-* #,##0.00_-;\-* #,##0.00_-;_-* &quot;-&quot;??_-;_-@_-"/>
    <numFmt numFmtId="168" formatCode="[$-409]mmmm\ d\,\ yyyy;@"/>
    <numFmt numFmtId="169" formatCode="[$-409]d\-mmm\-yyyy;@"/>
    <numFmt numFmtId="170" formatCode="0.0"/>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2">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9"/>
      <name val="細明體"/>
      <family val="3"/>
      <charset val="136"/>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5"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0" fillId="0" borderId="0" xfId="0" applyAlignment="1" applyProtection="1">
      <alignment horizontal="center" wrapText="1"/>
      <protection hidden="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frontierusa.com/conflict-free-minerals" TargetMode="External"/><Relationship Id="rId7"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hyperlink" Target="mailto:bortiz@frontierusa.com" TargetMode="External"/><Relationship Id="rId5" Type="http://schemas.openxmlformats.org/officeDocument/2006/relationships/hyperlink" Target="mailto:bortiz@frontierusa.com" TargetMode="External"/><Relationship Id="rId10" Type="http://schemas.openxmlformats.org/officeDocument/2006/relationships/comments" Target="../comments1.xml"/><Relationship Id="rId4" Type="http://schemas.openxmlformats.org/officeDocument/2006/relationships/hyperlink" Target="mailto:rochelle@frontierusa.com" TargetMode="External"/><Relationship Id="rId9"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07"/>
      <c r="B2" s="4" t="s">
        <v>807</v>
      </c>
      <c r="C2" s="2"/>
      <c r="D2" s="159"/>
      <c r="E2" s="2"/>
      <c r="F2" s="2"/>
      <c r="G2" s="24"/>
    </row>
    <row r="3" spans="1:7">
      <c r="A3" s="307"/>
      <c r="B3" s="2" t="s">
        <v>800</v>
      </c>
      <c r="C3" s="4"/>
      <c r="D3" s="160"/>
      <c r="E3" s="2"/>
      <c r="F3" s="4"/>
      <c r="G3" s="24"/>
    </row>
    <row r="4" spans="1:7" ht="15.75">
      <c r="A4" s="307"/>
      <c r="B4" s="27" t="s">
        <v>809</v>
      </c>
      <c r="C4" s="5"/>
      <c r="D4" s="161"/>
      <c r="E4" s="2"/>
      <c r="F4" s="5"/>
      <c r="G4" s="24"/>
    </row>
    <row r="5" spans="1:7">
      <c r="A5" s="307"/>
      <c r="B5" s="26" t="s">
        <v>998</v>
      </c>
      <c r="C5" s="3"/>
      <c r="D5" s="162"/>
      <c r="E5" s="2"/>
      <c r="F5" s="3"/>
      <c r="G5" s="24"/>
    </row>
    <row r="6" spans="1:7">
      <c r="A6" s="307"/>
      <c r="B6" s="2"/>
      <c r="C6" s="2"/>
      <c r="D6" s="159"/>
      <c r="E6" s="2"/>
      <c r="F6" s="2"/>
      <c r="G6" s="24"/>
    </row>
    <row r="7" spans="1:7">
      <c r="A7" s="307"/>
      <c r="B7" s="2"/>
      <c r="C7" s="2"/>
      <c r="D7" s="159"/>
      <c r="E7" s="2"/>
      <c r="F7" s="2"/>
      <c r="G7" s="24"/>
    </row>
    <row r="8" spans="1:7">
      <c r="A8" s="307"/>
      <c r="B8" s="2"/>
      <c r="C8" s="2"/>
      <c r="D8" s="159"/>
      <c r="E8" s="2"/>
      <c r="F8" s="2"/>
      <c r="G8" s="24"/>
    </row>
    <row r="9" spans="1:7">
      <c r="A9" s="307"/>
      <c r="B9" s="310" t="s">
        <v>810</v>
      </c>
      <c r="C9" s="310"/>
      <c r="D9" s="310"/>
      <c r="E9" s="310"/>
      <c r="F9" s="310"/>
      <c r="G9" s="24"/>
    </row>
    <row r="10" spans="1:7" ht="27" customHeight="1">
      <c r="A10" s="307"/>
      <c r="B10" s="311" t="s">
        <v>423</v>
      </c>
      <c r="C10" s="311"/>
      <c r="D10" s="311"/>
      <c r="E10" s="311"/>
      <c r="F10" s="311"/>
      <c r="G10" s="24"/>
    </row>
    <row r="11" spans="1:7" ht="27" customHeight="1">
      <c r="A11" s="307"/>
      <c r="B11" s="312"/>
      <c r="C11" s="312"/>
      <c r="D11" s="312"/>
      <c r="E11" s="312"/>
      <c r="F11" s="312"/>
      <c r="G11" s="24"/>
    </row>
    <row r="12" spans="1:7">
      <c r="A12" s="307"/>
      <c r="B12" s="28" t="s">
        <v>808</v>
      </c>
      <c r="C12" s="29" t="s">
        <v>811</v>
      </c>
      <c r="D12" s="163" t="s">
        <v>812</v>
      </c>
      <c r="E12" s="29" t="s">
        <v>593</v>
      </c>
      <c r="F12" s="29" t="s">
        <v>594</v>
      </c>
      <c r="G12" s="24"/>
    </row>
    <row r="13" spans="1:7" ht="33.75">
      <c r="A13" s="307"/>
      <c r="B13" s="275">
        <v>1</v>
      </c>
      <c r="C13" s="276" t="s">
        <v>1046</v>
      </c>
      <c r="D13" s="277" t="s">
        <v>836</v>
      </c>
      <c r="E13" s="278" t="s">
        <v>813</v>
      </c>
      <c r="F13" s="278"/>
      <c r="G13" s="24"/>
    </row>
    <row r="14" spans="1:7" ht="56.25">
      <c r="A14" s="307"/>
      <c r="B14" s="275">
        <v>2</v>
      </c>
      <c r="C14" s="276" t="s">
        <v>1046</v>
      </c>
      <c r="D14" s="277" t="s">
        <v>983</v>
      </c>
      <c r="E14" s="278" t="s">
        <v>513</v>
      </c>
      <c r="F14" s="278" t="s">
        <v>514</v>
      </c>
      <c r="G14" s="24"/>
    </row>
    <row r="15" spans="1:7" ht="89.1" customHeight="1">
      <c r="A15" s="307"/>
      <c r="B15" s="313">
        <v>2.0099999999999998</v>
      </c>
      <c r="C15" s="304" t="s">
        <v>1046</v>
      </c>
      <c r="D15" s="316" t="s">
        <v>2150</v>
      </c>
      <c r="E15" s="279" t="s">
        <v>595</v>
      </c>
      <c r="F15" s="279" t="s">
        <v>598</v>
      </c>
      <c r="G15" s="24"/>
    </row>
    <row r="16" spans="1:7" ht="99" customHeight="1">
      <c r="A16" s="307"/>
      <c r="B16" s="314"/>
      <c r="C16" s="305"/>
      <c r="D16" s="317"/>
      <c r="E16" s="280"/>
      <c r="F16" s="280" t="s">
        <v>596</v>
      </c>
      <c r="G16" s="24"/>
    </row>
    <row r="17" spans="1:7" ht="63" customHeight="1">
      <c r="A17" s="307"/>
      <c r="B17" s="315"/>
      <c r="C17" s="306"/>
      <c r="D17" s="318"/>
      <c r="E17" s="276"/>
      <c r="F17" s="276" t="s">
        <v>597</v>
      </c>
      <c r="G17" s="24"/>
    </row>
    <row r="18" spans="1:7" ht="117" customHeight="1">
      <c r="A18" s="307"/>
      <c r="B18" s="313">
        <v>2.02</v>
      </c>
      <c r="C18" s="304" t="s">
        <v>1046</v>
      </c>
      <c r="D18" s="316" t="s">
        <v>2151</v>
      </c>
      <c r="E18" s="279" t="s">
        <v>424</v>
      </c>
      <c r="F18" s="279" t="s">
        <v>508</v>
      </c>
      <c r="G18" s="24"/>
    </row>
    <row r="19" spans="1:7" ht="71.099999999999994" customHeight="1">
      <c r="A19" s="307"/>
      <c r="B19" s="314"/>
      <c r="C19" s="305"/>
      <c r="D19" s="317"/>
      <c r="E19" s="280" t="s">
        <v>512</v>
      </c>
      <c r="F19" s="280" t="s">
        <v>425</v>
      </c>
      <c r="G19" s="24"/>
    </row>
    <row r="20" spans="1:7" ht="90.75" customHeight="1">
      <c r="A20" s="307"/>
      <c r="B20" s="314"/>
      <c r="C20" s="305"/>
      <c r="D20" s="317"/>
      <c r="E20" s="280"/>
      <c r="F20" s="280" t="s">
        <v>600</v>
      </c>
      <c r="G20" s="24"/>
    </row>
    <row r="21" spans="1:7" ht="74.25" customHeight="1">
      <c r="A21" s="307"/>
      <c r="B21" s="315"/>
      <c r="C21" s="306"/>
      <c r="D21" s="318"/>
      <c r="E21" s="276"/>
      <c r="F21" s="276" t="s">
        <v>599</v>
      </c>
      <c r="G21" s="24"/>
    </row>
    <row r="22" spans="1:7" ht="90" customHeight="1">
      <c r="A22" s="307"/>
      <c r="B22" s="298">
        <v>2.0299999999999998</v>
      </c>
      <c r="C22" s="298" t="s">
        <v>783</v>
      </c>
      <c r="D22" s="301" t="s">
        <v>2152</v>
      </c>
      <c r="E22" s="304" t="s">
        <v>422</v>
      </c>
      <c r="F22" s="279" t="s">
        <v>445</v>
      </c>
      <c r="G22" s="24"/>
    </row>
    <row r="23" spans="1:7" ht="109.5" customHeight="1">
      <c r="A23" s="307"/>
      <c r="B23" s="299"/>
      <c r="C23" s="299"/>
      <c r="D23" s="302"/>
      <c r="E23" s="305"/>
      <c r="F23" s="280" t="s">
        <v>784</v>
      </c>
      <c r="G23" s="24"/>
    </row>
    <row r="24" spans="1:7" ht="74.25" customHeight="1">
      <c r="A24" s="307"/>
      <c r="B24" s="300"/>
      <c r="C24" s="300"/>
      <c r="D24" s="303"/>
      <c r="E24" s="306"/>
      <c r="F24" s="276" t="s">
        <v>421</v>
      </c>
      <c r="G24" s="24"/>
    </row>
    <row r="25" spans="1:7" ht="72" customHeight="1">
      <c r="A25" s="307"/>
      <c r="B25" s="275" t="s">
        <v>443</v>
      </c>
      <c r="C25" s="276" t="s">
        <v>444</v>
      </c>
      <c r="D25" s="277" t="s">
        <v>2153</v>
      </c>
      <c r="E25" s="276" t="s">
        <v>2148</v>
      </c>
      <c r="F25" s="276" t="s">
        <v>446</v>
      </c>
      <c r="G25" s="24"/>
    </row>
    <row r="26" spans="1:7" ht="98.1" customHeight="1">
      <c r="A26" s="307"/>
      <c r="B26" s="295">
        <v>3</v>
      </c>
      <c r="C26" s="313" t="s">
        <v>66</v>
      </c>
      <c r="D26" s="316" t="s">
        <v>2154</v>
      </c>
      <c r="E26" s="304" t="s">
        <v>0</v>
      </c>
      <c r="F26" s="279" t="s">
        <v>60</v>
      </c>
      <c r="G26" s="24"/>
    </row>
    <row r="27" spans="1:7" ht="90" customHeight="1">
      <c r="A27" s="307"/>
      <c r="B27" s="296"/>
      <c r="C27" s="314"/>
      <c r="D27" s="317"/>
      <c r="E27" s="305"/>
      <c r="F27" s="280" t="s">
        <v>55</v>
      </c>
      <c r="G27" s="24"/>
    </row>
    <row r="28" spans="1:7" ht="19.350000000000001" customHeight="1">
      <c r="A28" s="307"/>
      <c r="B28" s="296"/>
      <c r="C28" s="314"/>
      <c r="D28" s="317"/>
      <c r="E28" s="305"/>
      <c r="F28" s="280" t="s">
        <v>56</v>
      </c>
      <c r="G28" s="24"/>
    </row>
    <row r="29" spans="1:7" ht="74.45" customHeight="1">
      <c r="A29" s="307"/>
      <c r="B29" s="296"/>
      <c r="C29" s="314"/>
      <c r="D29" s="317"/>
      <c r="E29" s="305"/>
      <c r="F29" s="280" t="s">
        <v>57</v>
      </c>
      <c r="G29" s="24"/>
    </row>
    <row r="30" spans="1:7" ht="62.45" customHeight="1">
      <c r="A30" s="307"/>
      <c r="B30" s="296"/>
      <c r="C30" s="314"/>
      <c r="D30" s="317"/>
      <c r="E30" s="305"/>
      <c r="F30" s="280" t="s">
        <v>58</v>
      </c>
      <c r="G30" s="24"/>
    </row>
    <row r="31" spans="1:7" ht="81" customHeight="1">
      <c r="A31" s="307"/>
      <c r="B31" s="296"/>
      <c r="C31" s="314"/>
      <c r="D31" s="317"/>
      <c r="E31" s="305"/>
      <c r="F31" s="280" t="s">
        <v>59</v>
      </c>
      <c r="G31" s="24"/>
    </row>
    <row r="32" spans="1:7" ht="48.75" customHeight="1">
      <c r="A32" s="307"/>
      <c r="B32" s="296"/>
      <c r="C32" s="314"/>
      <c r="D32" s="317"/>
      <c r="E32" s="305"/>
      <c r="F32" s="280" t="s">
        <v>62</v>
      </c>
      <c r="G32" s="24"/>
    </row>
    <row r="33" spans="1:7" ht="98.45" customHeight="1">
      <c r="A33" s="307"/>
      <c r="B33" s="296"/>
      <c r="C33" s="314"/>
      <c r="D33" s="317"/>
      <c r="E33" s="305"/>
      <c r="F33" s="280" t="s">
        <v>61</v>
      </c>
      <c r="G33" s="24"/>
    </row>
    <row r="34" spans="1:7" ht="89.1" customHeight="1">
      <c r="A34" s="307"/>
      <c r="B34" s="296"/>
      <c r="C34" s="314"/>
      <c r="D34" s="317"/>
      <c r="E34" s="305"/>
      <c r="F34" s="280" t="s">
        <v>63</v>
      </c>
      <c r="G34" s="24"/>
    </row>
    <row r="35" spans="1:7" ht="29.1" customHeight="1">
      <c r="A35" s="307"/>
      <c r="B35" s="296"/>
      <c r="C35" s="314"/>
      <c r="D35" s="317"/>
      <c r="E35" s="305"/>
      <c r="F35" s="280" t="s">
        <v>64</v>
      </c>
      <c r="G35" s="24"/>
    </row>
    <row r="36" spans="1:7" ht="147">
      <c r="A36" s="307"/>
      <c r="B36" s="297"/>
      <c r="C36" s="315"/>
      <c r="D36" s="318"/>
      <c r="E36" s="306"/>
      <c r="F36" s="282" t="s">
        <v>65</v>
      </c>
      <c r="G36" s="24"/>
    </row>
    <row r="37" spans="1:7" ht="157.5">
      <c r="A37" s="307"/>
      <c r="B37" s="281">
        <v>3.01</v>
      </c>
      <c r="C37" s="283" t="s">
        <v>66</v>
      </c>
      <c r="D37" s="277" t="s">
        <v>2155</v>
      </c>
      <c r="E37" s="284" t="s">
        <v>1282</v>
      </c>
      <c r="F37" s="285" t="s">
        <v>1384</v>
      </c>
      <c r="G37" s="24"/>
    </row>
    <row r="38" spans="1:7" ht="146.25">
      <c r="A38" s="307"/>
      <c r="B38" s="281">
        <v>3.02</v>
      </c>
      <c r="C38" s="283" t="s">
        <v>1314</v>
      </c>
      <c r="D38" s="277" t="s">
        <v>2156</v>
      </c>
      <c r="E38" s="284" t="s">
        <v>1329</v>
      </c>
      <c r="F38" s="285" t="s">
        <v>1385</v>
      </c>
      <c r="G38" s="24"/>
    </row>
    <row r="39" spans="1:7" ht="112.5">
      <c r="A39" s="307"/>
      <c r="B39" s="286">
        <v>4</v>
      </c>
      <c r="C39" s="287" t="s">
        <v>1480</v>
      </c>
      <c r="D39" s="277" t="s">
        <v>2157</v>
      </c>
      <c r="E39" s="276" t="s">
        <v>2104</v>
      </c>
      <c r="F39" s="276" t="s">
        <v>1481</v>
      </c>
      <c r="G39" s="24"/>
    </row>
    <row r="40" spans="1:7" ht="67.5">
      <c r="A40" s="307"/>
      <c r="B40" s="281">
        <v>4.01</v>
      </c>
      <c r="C40" s="287" t="s">
        <v>1480</v>
      </c>
      <c r="D40" s="277" t="s">
        <v>2159</v>
      </c>
      <c r="E40" s="276" t="s">
        <v>2116</v>
      </c>
      <c r="F40" s="276" t="s">
        <v>2120</v>
      </c>
      <c r="G40" s="24"/>
    </row>
    <row r="41" spans="1:7" ht="67.5">
      <c r="A41" s="307"/>
      <c r="B41" s="281" t="s">
        <v>2146</v>
      </c>
      <c r="C41" s="287" t="s">
        <v>1480</v>
      </c>
      <c r="D41" s="277" t="s">
        <v>2158</v>
      </c>
      <c r="E41" s="276" t="s">
        <v>2149</v>
      </c>
      <c r="F41" s="276" t="s">
        <v>2147</v>
      </c>
      <c r="G41" s="24"/>
    </row>
    <row r="42" spans="1:7" ht="67.5">
      <c r="A42" s="307"/>
      <c r="B42" s="281" t="s">
        <v>2173</v>
      </c>
      <c r="C42" s="287" t="s">
        <v>1480</v>
      </c>
      <c r="D42" s="277" t="s">
        <v>2178</v>
      </c>
      <c r="E42" s="276" t="s">
        <v>2148</v>
      </c>
      <c r="F42" s="276" t="s">
        <v>2174</v>
      </c>
      <c r="G42" s="24"/>
    </row>
    <row r="43" spans="1:7" ht="191.25">
      <c r="A43" s="307"/>
      <c r="B43" s="288">
        <v>4.0999999999999996</v>
      </c>
      <c r="C43" s="287" t="s">
        <v>2177</v>
      </c>
      <c r="D43" s="289">
        <v>42867</v>
      </c>
      <c r="E43" s="290" t="s">
        <v>2180</v>
      </c>
      <c r="F43" s="276" t="s">
        <v>2179</v>
      </c>
      <c r="G43" s="24"/>
    </row>
    <row r="44" spans="1:7" ht="112.5">
      <c r="A44" s="307"/>
      <c r="B44" s="288">
        <v>4.2</v>
      </c>
      <c r="C44" s="287" t="s">
        <v>2177</v>
      </c>
      <c r="D44" s="289">
        <v>42704</v>
      </c>
      <c r="E44" s="290" t="s">
        <v>2369</v>
      </c>
      <c r="F44" s="276" t="s">
        <v>2344</v>
      </c>
      <c r="G44" s="24"/>
    </row>
    <row r="45" spans="1:7" ht="213.75">
      <c r="A45" s="307"/>
      <c r="B45" s="291">
        <v>5</v>
      </c>
      <c r="C45" s="287" t="s">
        <v>2177</v>
      </c>
      <c r="D45" s="289">
        <v>42867</v>
      </c>
      <c r="E45" s="290" t="s">
        <v>12256</v>
      </c>
      <c r="F45" s="276" t="s">
        <v>11978</v>
      </c>
      <c r="G45" s="24"/>
    </row>
    <row r="46" spans="1:7" ht="56.25">
      <c r="A46" s="307"/>
      <c r="B46" s="288">
        <v>5.01</v>
      </c>
      <c r="C46" s="287" t="s">
        <v>2177</v>
      </c>
      <c r="D46" s="289">
        <v>42907</v>
      </c>
      <c r="E46" s="290" t="s">
        <v>14886</v>
      </c>
      <c r="F46" s="276" t="s">
        <v>11978</v>
      </c>
      <c r="G46" s="24"/>
    </row>
    <row r="47" spans="1:7" ht="101.25">
      <c r="A47" s="307"/>
      <c r="B47" s="288">
        <v>5.0999999999999996</v>
      </c>
      <c r="C47" s="287" t="s">
        <v>2177</v>
      </c>
      <c r="D47" s="289">
        <v>43070</v>
      </c>
      <c r="E47" s="290" t="s">
        <v>12456</v>
      </c>
      <c r="F47" s="276" t="s">
        <v>12457</v>
      </c>
      <c r="G47" s="24"/>
    </row>
    <row r="48" spans="1:7" ht="90">
      <c r="A48" s="307"/>
      <c r="B48" s="288">
        <v>5.1100000000000003</v>
      </c>
      <c r="C48" s="287" t="s">
        <v>12684</v>
      </c>
      <c r="D48" s="289">
        <v>43217</v>
      </c>
      <c r="E48" s="290" t="s">
        <v>12786</v>
      </c>
      <c r="F48" s="276" t="s">
        <v>12711</v>
      </c>
      <c r="G48" s="24"/>
    </row>
    <row r="49" spans="1:7" ht="90">
      <c r="A49" s="307"/>
      <c r="B49" s="288">
        <v>5.12</v>
      </c>
      <c r="C49" s="287" t="s">
        <v>12684</v>
      </c>
      <c r="D49" s="289">
        <v>43581</v>
      </c>
      <c r="E49" s="290" t="s">
        <v>12786</v>
      </c>
      <c r="F49" s="276" t="s">
        <v>13315</v>
      </c>
      <c r="G49" s="24"/>
    </row>
    <row r="50" spans="1:7" ht="112.5">
      <c r="A50" s="307"/>
      <c r="B50" s="291">
        <v>6</v>
      </c>
      <c r="C50" s="287" t="s">
        <v>12684</v>
      </c>
      <c r="D50" s="289">
        <v>43964</v>
      </c>
      <c r="E50" s="290" t="s">
        <v>13527</v>
      </c>
      <c r="F50" s="276" t="s">
        <v>13318</v>
      </c>
      <c r="G50" s="24"/>
    </row>
    <row r="51" spans="1:7" ht="56.25">
      <c r="A51" s="307"/>
      <c r="B51" s="288">
        <v>6.01</v>
      </c>
      <c r="C51" s="287" t="s">
        <v>12684</v>
      </c>
      <c r="D51" s="289">
        <v>43970</v>
      </c>
      <c r="E51" s="290" t="s">
        <v>14887</v>
      </c>
      <c r="F51" s="290" t="s">
        <v>13318</v>
      </c>
      <c r="G51" s="24"/>
    </row>
    <row r="52" spans="1:7" ht="56.25">
      <c r="A52" s="307"/>
      <c r="B52" s="288">
        <v>6.1</v>
      </c>
      <c r="C52" s="287" t="s">
        <v>12684</v>
      </c>
      <c r="D52" s="289">
        <v>44314</v>
      </c>
      <c r="E52" s="290" t="s">
        <v>14880</v>
      </c>
      <c r="F52" s="290" t="s">
        <v>14487</v>
      </c>
      <c r="G52" s="24"/>
    </row>
    <row r="53" spans="1:7" ht="56.25">
      <c r="A53" s="307"/>
      <c r="B53" s="288">
        <v>6.2</v>
      </c>
      <c r="C53" s="287" t="s">
        <v>12684</v>
      </c>
      <c r="D53" s="289">
        <v>44678</v>
      </c>
      <c r="E53" s="290" t="s">
        <v>14880</v>
      </c>
      <c r="F53" s="290" t="s">
        <v>14879</v>
      </c>
      <c r="G53" s="24"/>
    </row>
    <row r="54" spans="1:7" ht="56.25">
      <c r="A54" s="307"/>
      <c r="B54" s="288">
        <v>6.21</v>
      </c>
      <c r="C54" s="287" t="s">
        <v>12684</v>
      </c>
      <c r="D54" s="289">
        <v>44687</v>
      </c>
      <c r="E54" s="290" t="s">
        <v>14888</v>
      </c>
      <c r="F54" s="290" t="s">
        <v>14879</v>
      </c>
      <c r="G54" s="24"/>
    </row>
    <row r="55" spans="1:7" ht="56.25">
      <c r="A55" s="307"/>
      <c r="B55" s="288">
        <v>6.22</v>
      </c>
      <c r="C55" s="287" t="s">
        <v>12684</v>
      </c>
      <c r="D55" s="292">
        <v>44692</v>
      </c>
      <c r="E55" s="290" t="s">
        <v>14887</v>
      </c>
      <c r="F55" s="290" t="s">
        <v>14879</v>
      </c>
      <c r="G55" s="24"/>
    </row>
    <row r="56" spans="1:7" ht="90">
      <c r="A56" s="307"/>
      <c r="B56" s="291">
        <v>6.3</v>
      </c>
      <c r="C56" s="287" t="s">
        <v>12684</v>
      </c>
      <c r="D56" s="292">
        <v>45051</v>
      </c>
      <c r="E56" s="290" t="s">
        <v>15144</v>
      </c>
      <c r="F56" s="290" t="s">
        <v>14925</v>
      </c>
      <c r="G56" s="24"/>
    </row>
    <row r="57" spans="1:7" ht="56.25">
      <c r="A57" s="307"/>
      <c r="B57" s="288">
        <v>6.31</v>
      </c>
      <c r="C57" s="287" t="s">
        <v>12684</v>
      </c>
      <c r="D57" s="292">
        <v>45072</v>
      </c>
      <c r="E57" s="290" t="s">
        <v>15146</v>
      </c>
      <c r="F57" s="290" t="s">
        <v>14925</v>
      </c>
      <c r="G57" s="24"/>
    </row>
    <row r="58" spans="1:7" ht="56.25">
      <c r="A58" s="307"/>
      <c r="B58" s="291">
        <v>6.4</v>
      </c>
      <c r="C58" s="287" t="s">
        <v>12684</v>
      </c>
      <c r="D58" s="292">
        <v>45408</v>
      </c>
      <c r="E58" s="290" t="s">
        <v>15148</v>
      </c>
      <c r="F58" s="290" t="s">
        <v>15147</v>
      </c>
      <c r="G58" s="24"/>
    </row>
    <row r="59" spans="1:7" ht="56.25">
      <c r="A59" s="307"/>
      <c r="B59" s="291">
        <v>6.5</v>
      </c>
      <c r="C59" s="287" t="s">
        <v>12684</v>
      </c>
      <c r="D59" s="292">
        <v>45772</v>
      </c>
      <c r="E59" s="290" t="s">
        <v>15217</v>
      </c>
      <c r="F59" s="290" t="s">
        <v>15259</v>
      </c>
      <c r="G59" s="24"/>
    </row>
    <row r="60" spans="1:7" ht="90">
      <c r="A60" s="307"/>
      <c r="B60" s="291">
        <v>6.6</v>
      </c>
      <c r="C60" s="287" t="s">
        <v>12684</v>
      </c>
      <c r="D60" s="292">
        <v>46129</v>
      </c>
      <c r="E60" s="290" t="s">
        <v>15870</v>
      </c>
      <c r="F60" s="293" t="s">
        <v>15352</v>
      </c>
      <c r="G60" s="24"/>
    </row>
    <row r="61" spans="1:7" ht="13.5" thickBot="1">
      <c r="A61" s="308"/>
      <c r="B61" s="309" t="str">
        <f ca="1">OFFSET(L!$C$1,MATCH("General"&amp;"Cpy",L!$A:$A,0)-1,SL,,)</f>
        <v>© 2026 Responsible Minerals Initiative. All rights reserved.</v>
      </c>
      <c r="C61" s="309"/>
      <c r="D61" s="309"/>
      <c r="E61" s="309"/>
      <c r="F61" s="309"/>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 ref="E22:E24"/>
  </mergeCells>
  <phoneticPr fontId="101" type="noConversion"/>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phoneticPr fontId="101" type="noConversion"/>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9"/>
      <c r="B1" s="320"/>
      <c r="C1" s="320"/>
      <c r="D1" s="321"/>
    </row>
    <row r="2" spans="1:5" ht="71.25" customHeight="1">
      <c r="A2" s="71"/>
      <c r="B2" s="134" t="str">
        <f ca="1">OFFSET(L!$C$1,MATCH("Definitions"&amp;ADDRESS(ROW(),COLUMN(),4),L!$A:$A,0)-1,SL,,)</f>
        <v>ITEM</v>
      </c>
      <c r="C2" s="134" t="str">
        <f ca="1">OFFSET(L!$C$1,MATCH("Definitions"&amp;ADDRESS(ROW(),COLUMN(),4),L!$A:$A,0)-1,SL,,)</f>
        <v>DEFINITION</v>
      </c>
      <c r="D2" s="323"/>
      <c r="E2" s="98"/>
    </row>
    <row r="3" spans="1:5" ht="63.95" customHeight="1">
      <c r="A3" s="71"/>
      <c r="B3" s="60" t="str">
        <f ca="1">OFFSET(L!$C$1,MATCH("Definitions"&amp;ADDRESS(ROW(),COLUMN(),4),L!$A:$A,0)-1,SL,,)</f>
        <v>3TG</v>
      </c>
      <c r="C3" s="60" t="str">
        <f ca="1">OFFSET(L!$C$1,MATCH("Definitions"&amp;ADDRESS(ROW(),COLUMN(),4),L!$A:$A,0)-1,SL,,)</f>
        <v>Tantalum, tin, tungsten, gold</v>
      </c>
      <c r="D3" s="323"/>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3"/>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3"/>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3"/>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3"/>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3"/>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3"/>
      <c r="E9" s="97" t="s">
        <v>1267</v>
      </c>
    </row>
    <row r="10" spans="1:5" ht="45">
      <c r="A10" s="71"/>
      <c r="B10" s="60" t="str">
        <f ca="1">OFFSET(L!$C$1,MATCH("Definitions"&amp;ADDRESS(ROW(),COLUMN(),4),L!$A:$A,0)-1,SL,,)</f>
        <v>DRC</v>
      </c>
      <c r="C10" s="60" t="str">
        <f ca="1">OFFSET(L!$C$1,MATCH("Definitions"&amp;ADDRESS(ROW(),COLUMN(),4),L!$A:$A,0)-1,SL,,)</f>
        <v>Democratic Republic of Congo</v>
      </c>
      <c r="D10" s="323"/>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3"/>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3"/>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3"/>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3"/>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3"/>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3"/>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3"/>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3"/>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23"/>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3"/>
      <c r="E20" s="97"/>
    </row>
    <row r="21" spans="1:5" ht="15">
      <c r="A21" s="71"/>
      <c r="B21" s="60" t="str">
        <f ca="1">OFFSET(L!$C$1,MATCH("Definitions"&amp;ADDRESS(ROW(),COLUMN(),4),L!$A:$A,0)-1,SL,,)</f>
        <v>RBA</v>
      </c>
      <c r="C21" s="60" t="str">
        <f ca="1">OFFSET(L!$C$1,MATCH("Definitions"&amp;ADDRESS(ROW(),COLUMN(),4),L!$A:$A,0)-1,SL,,)</f>
        <v>Responsible Business Alliance (www.responsiblebusiness.org)</v>
      </c>
      <c r="D21" s="323"/>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3"/>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3"/>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3"/>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3"/>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3"/>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3"/>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3"/>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3"/>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3"/>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3"/>
      <c r="E31" s="97"/>
    </row>
    <row r="32" spans="1:5" ht="15">
      <c r="A32" s="71"/>
      <c r="B32" s="322" t="str">
        <f ca="1">OFFSET(L!$C$1,MATCH("General"&amp;"Cpy",L!$A:$A,0)-1,SL,,)</f>
        <v>© 2026 Responsible Minerals Initiative. All rights reserved.</v>
      </c>
      <c r="C32" s="322"/>
      <c r="D32" s="323"/>
      <c r="E32" s="97"/>
    </row>
    <row r="33" spans="1:4" ht="13.5" thickBot="1">
      <c r="A33" s="72"/>
      <c r="B33" s="146"/>
      <c r="C33" s="146"/>
      <c r="D33" s="324"/>
    </row>
    <row r="34" spans="1:4" ht="13.5"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honeticPr fontId="101" type="noConversion"/>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4" zoomScalePageLayoutView="70" workbookViewId="0">
      <selection activeCell="AA19" sqref="AA19"/>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43"/>
      <c r="B1" s="344"/>
      <c r="C1" s="344"/>
      <c r="D1" s="344"/>
      <c r="E1" s="344"/>
      <c r="F1" s="344"/>
      <c r="G1" s="344"/>
      <c r="H1" s="344"/>
      <c r="I1" s="344"/>
      <c r="J1" s="344"/>
      <c r="K1" s="345"/>
      <c r="L1" s="97"/>
      <c r="P1" s="2"/>
      <c r="Q1" s="2"/>
      <c r="R1" s="2"/>
      <c r="S1" s="2"/>
      <c r="T1" s="2"/>
      <c r="U1" s="2"/>
      <c r="V1" s="2"/>
      <c r="W1" s="2"/>
      <c r="X1" s="2"/>
      <c r="Y1" s="2"/>
      <c r="Z1" s="2"/>
      <c r="AA1" s="2"/>
      <c r="AB1" s="2"/>
      <c r="AC1" s="2"/>
      <c r="AD1" s="2"/>
      <c r="AE1" s="2"/>
      <c r="AF1" s="2"/>
      <c r="AG1" s="2"/>
      <c r="AH1" s="2"/>
    </row>
    <row r="2" spans="1:34" ht="82.35" customHeight="1">
      <c r="A2" s="31"/>
      <c r="B2" s="133"/>
      <c r="C2" s="32"/>
      <c r="D2" s="346" t="str">
        <f ca="1">OFFSET(L!$C$1,MATCH("Declaration"&amp;ADDRESS(ROW(),COLUMN(),4),L!$A:$A,0)-1,SL,,)</f>
        <v>Conflict Minerals Reporting Template (CMRT)</v>
      </c>
      <c r="E2" s="347"/>
      <c r="F2" s="347"/>
      <c r="G2" s="347"/>
      <c r="H2" s="347"/>
      <c r="I2" s="347"/>
      <c r="J2" s="348"/>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59"/>
      <c r="G3" s="359"/>
      <c r="H3" s="359"/>
      <c r="I3" s="145"/>
      <c r="J3" s="135" t="s">
        <v>15370</v>
      </c>
      <c r="K3" s="33"/>
      <c r="L3" s="97"/>
      <c r="P3" s="42">
        <f>MATCH($D$3,LN,0)</f>
        <v>1</v>
      </c>
    </row>
    <row r="4" spans="1:34" ht="15.75">
      <c r="A4" s="31"/>
      <c r="B4" s="355" t="str">
        <f ca="1">OFFSET(L!$C$1,MATCH("Declaration"&amp;ADDRESS(ROW(),COLUMN(),4),L!$A:$A,0)-1,SL,,)</f>
        <v>The purpose of this document is to collect sourcing information on tin, tantalum, tungsten and gold used in products</v>
      </c>
      <c r="C4" s="355"/>
      <c r="D4" s="355"/>
      <c r="E4" s="355"/>
      <c r="F4" s="355"/>
      <c r="G4" s="355"/>
      <c r="H4" s="355"/>
      <c r="I4" s="360" t="str">
        <f ca="1">OFFSET(L!$C$1,MATCH("Declaration"&amp;ADDRESS(ROW(),COLUMN(),4),L!$A:$A,0)-1,SL,,)</f>
        <v>Link to Terms &amp; Conditions</v>
      </c>
      <c r="J4" s="360"/>
      <c r="K4" s="33"/>
      <c r="L4" s="112"/>
      <c r="P4" s="2"/>
      <c r="Q4" s="2"/>
      <c r="R4" s="2"/>
      <c r="S4" s="2"/>
      <c r="T4" s="2"/>
      <c r="U4" s="2"/>
      <c r="V4" s="2"/>
      <c r="W4" s="2"/>
      <c r="X4" s="2"/>
      <c r="Y4" s="2"/>
      <c r="Z4" s="2"/>
      <c r="AA4" s="2"/>
      <c r="AB4" s="2"/>
      <c r="AC4" s="2"/>
      <c r="AD4" s="2"/>
      <c r="AE4" s="2"/>
      <c r="AF4" s="2"/>
      <c r="AG4" s="2"/>
      <c r="AH4" s="2"/>
    </row>
    <row r="5" spans="1:34" ht="15">
      <c r="A5" s="131" t="str">
        <f>LEFT(D9,1)</f>
        <v>B</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55" t="str">
        <f ca="1">OFFSET(L!$C$1,MATCH("Declaration"&amp;ADDRESS(ROW(),COLUMN(),4),L!$A:$A,0)-1,SL,,)</f>
        <v>Mandatory fields are noted with an asterisk (*).  Consult the instructions tab for guidance on how to answer each question.</v>
      </c>
      <c r="C6" s="355"/>
      <c r="D6" s="355"/>
      <c r="E6" s="355"/>
      <c r="F6" s="355"/>
      <c r="G6" s="355"/>
      <c r="H6" s="355"/>
      <c r="I6" s="355"/>
      <c r="J6" s="355"/>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64" t="str">
        <f ca="1">OFFSET(L!$C$1,MATCH("Declaration"&amp;ADDRESS(ROW(),COLUMN(),4),L!$A:$A,0)-1,SL,,)</f>
        <v>Company Information</v>
      </c>
      <c r="C7" s="364"/>
      <c r="D7" s="364"/>
      <c r="E7" s="364"/>
      <c r="F7" s="364"/>
      <c r="G7" s="364"/>
      <c r="H7" s="364"/>
      <c r="I7" s="364"/>
      <c r="J7" s="364"/>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49" t="s">
        <v>15883</v>
      </c>
      <c r="E8" s="350"/>
      <c r="F8" s="350"/>
      <c r="G8" s="350"/>
      <c r="H8" s="350"/>
      <c r="I8" s="350"/>
      <c r="J8" s="351"/>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61" t="s">
        <v>480</v>
      </c>
      <c r="E9" s="362"/>
      <c r="F9" s="362"/>
      <c r="G9" s="363"/>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65" t="str">
        <f ca="1">OFFSET(L!$C$1,MATCH("Declaration"&amp;ADDRESS(ROW(),COLUMN(),4)&amp;LEFT($D$9,1),L!$A:$A,0)-1,SL,,)</f>
        <v>Go to Product List tab to enter products this declaration applies to</v>
      </c>
      <c r="C10" s="119"/>
      <c r="D10" s="356"/>
      <c r="E10" s="357"/>
      <c r="F10" s="357"/>
      <c r="G10" s="357"/>
      <c r="H10" s="357"/>
      <c r="I10" s="357"/>
      <c r="J10" s="358"/>
      <c r="K10" s="33"/>
      <c r="L10" s="112"/>
      <c r="Q10" s="2"/>
      <c r="R10" s="2"/>
      <c r="S10" s="2"/>
      <c r="T10" s="2"/>
      <c r="U10" s="2"/>
      <c r="V10" s="2"/>
      <c r="W10" s="2"/>
      <c r="X10" s="2"/>
      <c r="Y10" s="2"/>
      <c r="Z10" s="2"/>
      <c r="AA10" s="2"/>
      <c r="AB10" s="2"/>
      <c r="AC10" s="2"/>
      <c r="AD10" s="2"/>
      <c r="AE10" s="2"/>
      <c r="AF10" s="2"/>
      <c r="AG10" s="2"/>
      <c r="AH10" s="2"/>
    </row>
    <row r="11" spans="1:34" ht="15.75">
      <c r="A11" s="35"/>
      <c r="B11" s="366"/>
      <c r="C11" s="119"/>
      <c r="D11" s="372" t="str">
        <f ca="1">IF(D9=Q9,OFFSET(L!$C$1,MATCH("Declaration"&amp;ADDRESS(ROW(),COLUMN(),4),L!$A:$A,0)-1,SL,,),"")</f>
        <v>Click here to enter the products this declaration applies to</v>
      </c>
      <c r="E11" s="373"/>
      <c r="F11" s="373"/>
      <c r="G11" s="373"/>
      <c r="H11" s="373"/>
      <c r="I11" s="373"/>
      <c r="J11" s="374"/>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52" t="s">
        <v>15884</v>
      </c>
      <c r="E12" s="353"/>
      <c r="F12" s="353"/>
      <c r="G12" s="353"/>
      <c r="H12" s="353"/>
      <c r="I12" s="353"/>
      <c r="J12" s="354"/>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52" t="s">
        <v>15885</v>
      </c>
      <c r="E13" s="353"/>
      <c r="F13" s="353"/>
      <c r="G13" s="353"/>
      <c r="H13" s="353"/>
      <c r="I13" s="353"/>
      <c r="J13" s="354"/>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52" t="s">
        <v>15886</v>
      </c>
      <c r="E14" s="353"/>
      <c r="F14" s="353"/>
      <c r="G14" s="353"/>
      <c r="H14" s="353"/>
      <c r="I14" s="353"/>
      <c r="J14" s="354"/>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52" t="s">
        <v>15888</v>
      </c>
      <c r="E15" s="353"/>
      <c r="F15" s="353"/>
      <c r="G15" s="353"/>
      <c r="H15" s="353"/>
      <c r="I15" s="353"/>
      <c r="J15" s="354"/>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67" t="s">
        <v>15887</v>
      </c>
      <c r="E16" s="368"/>
      <c r="F16" s="368"/>
      <c r="G16" s="368"/>
      <c r="H16" s="368"/>
      <c r="I16" s="368"/>
      <c r="J16" s="369"/>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52" t="s">
        <v>15889</v>
      </c>
      <c r="E17" s="353"/>
      <c r="F17" s="353"/>
      <c r="G17" s="353"/>
      <c r="H17" s="353"/>
      <c r="I17" s="353"/>
      <c r="J17" s="354"/>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85" t="s">
        <v>15894</v>
      </c>
      <c r="E18" s="386"/>
      <c r="F18" s="386"/>
      <c r="G18" s="386"/>
      <c r="H18" s="386"/>
      <c r="I18" s="386"/>
      <c r="J18" s="387"/>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52" t="s">
        <v>15895</v>
      </c>
      <c r="E19" s="353"/>
      <c r="F19" s="353"/>
      <c r="G19" s="353"/>
      <c r="H19" s="353"/>
      <c r="I19" s="353"/>
      <c r="J19" s="354"/>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67" t="s">
        <v>15891</v>
      </c>
      <c r="E20" s="368"/>
      <c r="F20" s="368"/>
      <c r="G20" s="368"/>
      <c r="H20" s="368"/>
      <c r="I20" s="368"/>
      <c r="J20" s="369"/>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25" t="s">
        <v>15892</v>
      </c>
      <c r="E21" s="326"/>
      <c r="F21" s="326"/>
      <c r="G21" s="326"/>
      <c r="H21" s="326"/>
      <c r="I21" s="326"/>
      <c r="J21" s="327"/>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30">
        <v>46206</v>
      </c>
      <c r="E22" s="331"/>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77"/>
      <c r="E23" s="377"/>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32" t="str">
        <f ca="1">OFFSET(L!$C$1,MATCH("Declaration"&amp;ADDRESS(ROW(),COLUMN(),4),L!$A:$A,0)-1,SL,,)</f>
        <v>Answer the following questions 1 - 8 based on the declaration scope indicated above</v>
      </c>
      <c r="C24" s="332"/>
      <c r="D24" s="332"/>
      <c r="E24" s="332"/>
      <c r="F24" s="332"/>
      <c r="G24" s="332"/>
      <c r="H24" s="332"/>
      <c r="I24" s="332"/>
      <c r="J24" s="332"/>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39" t="str">
        <f ca="1">OFFSET(L!$C$1,MATCH("Declaration"&amp;ADDRESS(ROW(),COLUMN(),4),L!$A:$A,0)-1,SL,,)</f>
        <v>Answer</v>
      </c>
      <c r="E25" s="339"/>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328" t="s">
        <v>474</v>
      </c>
      <c r="E26" s="329"/>
      <c r="F26" s="11"/>
      <c r="G26" s="336"/>
      <c r="H26" s="337"/>
      <c r="I26" s="337"/>
      <c r="J26" s="338"/>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328" t="s">
        <v>473</v>
      </c>
      <c r="E27" s="329"/>
      <c r="F27" s="11"/>
      <c r="G27" s="336"/>
      <c r="H27" s="337"/>
      <c r="I27" s="337"/>
      <c r="J27" s="338"/>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 xml:space="preserve">Gold  </v>
      </c>
      <c r="C28" s="32"/>
      <c r="D28" s="328" t="s">
        <v>474</v>
      </c>
      <c r="E28" s="329"/>
      <c r="F28" s="11"/>
      <c r="G28" s="336"/>
      <c r="H28" s="337"/>
      <c r="I28" s="337"/>
      <c r="J28" s="338"/>
      <c r="K28" s="33"/>
      <c r="L28" s="113"/>
      <c r="P28" s="42" t="str">
        <f>IF(D$28="No","","(*)")</f>
        <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328" t="s">
        <v>474</v>
      </c>
      <c r="E29" s="329"/>
      <c r="F29" s="11"/>
      <c r="G29" s="336"/>
      <c r="H29" s="337"/>
      <c r="I29" s="337"/>
      <c r="J29" s="338"/>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33" t="str">
        <f ca="1">D25</f>
        <v>Answer</v>
      </c>
      <c r="E31" s="333"/>
      <c r="F31" s="17"/>
      <c r="G31" s="41" t="str">
        <f ca="1">G25</f>
        <v>Comments</v>
      </c>
      <c r="H31" s="41"/>
      <c r="I31" s="41"/>
      <c r="J31" s="80"/>
      <c r="K31" s="33"/>
      <c r="L31" s="108" t="s">
        <v>1197</v>
      </c>
      <c r="P31" s="42">
        <f>COUNTIF(D$26:D$29,"No")</f>
        <v>3</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34" t="s">
        <v>15890</v>
      </c>
      <c r="E32" s="335"/>
      <c r="F32" s="44"/>
      <c r="G32" s="336"/>
      <c r="H32" s="337"/>
      <c r="I32" s="337"/>
      <c r="J32" s="338"/>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328" t="s">
        <v>473</v>
      </c>
      <c r="E33" s="329"/>
      <c r="F33" s="44"/>
      <c r="G33" s="336"/>
      <c r="H33" s="337"/>
      <c r="I33" s="337"/>
      <c r="J33" s="338"/>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 xml:space="preserve">Gold  </v>
      </c>
      <c r="C34" s="9"/>
      <c r="D34" s="328"/>
      <c r="E34" s="329"/>
      <c r="F34" s="44"/>
      <c r="G34" s="336"/>
      <c r="H34" s="337"/>
      <c r="I34" s="337"/>
      <c r="J34" s="338"/>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328"/>
      <c r="E35" s="329"/>
      <c r="F35" s="44"/>
      <c r="G35" s="336"/>
      <c r="H35" s="337"/>
      <c r="I35" s="337"/>
      <c r="J35" s="338"/>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33" t="str">
        <f ca="1">D25</f>
        <v>Answer</v>
      </c>
      <c r="E37" s="333"/>
      <c r="F37" s="17"/>
      <c r="G37" s="41" t="str">
        <f ca="1">G25</f>
        <v>Comments</v>
      </c>
      <c r="H37" s="376"/>
      <c r="I37" s="376"/>
      <c r="J37" s="376"/>
      <c r="K37" s="33"/>
      <c r="L37" s="108" t="s">
        <v>1197</v>
      </c>
      <c r="P37" s="42">
        <f>COUNTIF(D$26:D$29,"No")+COUNTIF(D$32:D$35,"No")</f>
        <v>3</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328" t="s">
        <v>15890</v>
      </c>
      <c r="E38" s="329"/>
      <c r="F38" s="44"/>
      <c r="G38" s="336"/>
      <c r="H38" s="337"/>
      <c r="I38" s="337"/>
      <c r="J38" s="338"/>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328" t="s">
        <v>474</v>
      </c>
      <c r="E39" s="329"/>
      <c r="F39" s="44"/>
      <c r="G39" s="336"/>
      <c r="H39" s="337"/>
      <c r="I39" s="337"/>
      <c r="J39" s="338"/>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 xml:space="preserve">Gold  </v>
      </c>
      <c r="C40" s="9"/>
      <c r="D40" s="328"/>
      <c r="E40" s="329"/>
      <c r="F40" s="44"/>
      <c r="G40" s="336"/>
      <c r="H40" s="337"/>
      <c r="I40" s="337"/>
      <c r="J40" s="338"/>
      <c r="K40" s="33"/>
      <c r="L40" s="113"/>
      <c r="P40" s="42" t="str">
        <f>IF((OR(D$28="No",D$34="No")),"","(*)")</f>
        <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328"/>
      <c r="E41" s="329"/>
      <c r="F41" s="44"/>
      <c r="G41" s="336"/>
      <c r="H41" s="337"/>
      <c r="I41" s="337"/>
      <c r="J41" s="338"/>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33" t="str">
        <f ca="1">D25</f>
        <v>Answer</v>
      </c>
      <c r="E43" s="333"/>
      <c r="F43" s="17"/>
      <c r="G43" s="41" t="str">
        <f ca="1">G25</f>
        <v>Comments</v>
      </c>
      <c r="H43" s="41"/>
      <c r="I43" s="41"/>
      <c r="J43" s="80"/>
      <c r="K43" s="33"/>
      <c r="L43" s="108"/>
      <c r="P43" s="42">
        <f>COUNTIF(D$26:D$29,"No")+COUNTIF(D$32:D$35,"No")</f>
        <v>3</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328" t="s">
        <v>15890</v>
      </c>
      <c r="E44" s="329"/>
      <c r="F44" s="44"/>
      <c r="G44" s="336"/>
      <c r="H44" s="337"/>
      <c r="I44" s="337"/>
      <c r="J44" s="338"/>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28" t="s">
        <v>474</v>
      </c>
      <c r="E45" s="329"/>
      <c r="F45" s="44"/>
      <c r="G45" s="336"/>
      <c r="H45" s="337"/>
      <c r="I45" s="337"/>
      <c r="J45" s="338"/>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 xml:space="preserve">Gold  </v>
      </c>
      <c r="C46" s="9"/>
      <c r="D46" s="328"/>
      <c r="E46" s="329"/>
      <c r="F46" s="44"/>
      <c r="G46" s="336"/>
      <c r="H46" s="337"/>
      <c r="I46" s="337"/>
      <c r="J46" s="338"/>
      <c r="K46" s="33"/>
      <c r="L46" s="108"/>
      <c r="P46" s="42" t="str">
        <f>IF((OR(D$28="No",D$34="No")),"","(*)")</f>
        <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328"/>
      <c r="E47" s="329"/>
      <c r="F47" s="44"/>
      <c r="G47" s="336"/>
      <c r="H47" s="337"/>
      <c r="I47" s="337"/>
      <c r="J47" s="338"/>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33" t="str">
        <f ca="1">D25</f>
        <v>Answer</v>
      </c>
      <c r="E49" s="333"/>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328" t="s">
        <v>15890</v>
      </c>
      <c r="E50" s="329"/>
      <c r="F50" s="44"/>
      <c r="G50" s="336"/>
      <c r="H50" s="337"/>
      <c r="I50" s="337"/>
      <c r="J50" s="338"/>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328" t="s">
        <v>474</v>
      </c>
      <c r="E51" s="329"/>
      <c r="F51" s="44"/>
      <c r="G51" s="336"/>
      <c r="H51" s="337"/>
      <c r="I51" s="337"/>
      <c r="J51" s="338"/>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 xml:space="preserve">Gold  </v>
      </c>
      <c r="C52" s="9"/>
      <c r="D52" s="328"/>
      <c r="E52" s="329"/>
      <c r="F52" s="44"/>
      <c r="G52" s="336"/>
      <c r="H52" s="337"/>
      <c r="I52" s="337"/>
      <c r="J52" s="338"/>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328"/>
      <c r="E53" s="329"/>
      <c r="F53" s="44"/>
      <c r="G53" s="336"/>
      <c r="H53" s="337"/>
      <c r="I53" s="337"/>
      <c r="J53" s="338"/>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33" t="str">
        <f ca="1">D25</f>
        <v>Answer</v>
      </c>
      <c r="E55" s="333"/>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70" t="s">
        <v>15879</v>
      </c>
      <c r="E56" s="371"/>
      <c r="F56" s="44"/>
      <c r="G56" s="336"/>
      <c r="H56" s="337"/>
      <c r="I56" s="337"/>
      <c r="J56" s="338"/>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70" t="s">
        <v>15879</v>
      </c>
      <c r="E57" s="371"/>
      <c r="F57" s="44"/>
      <c r="G57" s="336"/>
      <c r="H57" s="337"/>
      <c r="I57" s="337"/>
      <c r="J57" s="338"/>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 xml:space="preserve">Gold  </v>
      </c>
      <c r="C58" s="32"/>
      <c r="D58" s="370"/>
      <c r="E58" s="371"/>
      <c r="F58" s="44"/>
      <c r="G58" s="336"/>
      <c r="H58" s="337"/>
      <c r="I58" s="337"/>
      <c r="J58" s="338"/>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70"/>
      <c r="E59" s="371"/>
      <c r="F59" s="44"/>
      <c r="G59" s="336"/>
      <c r="H59" s="337"/>
      <c r="I59" s="337"/>
      <c r="J59" s="338"/>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33" t="str">
        <f ca="1">D25</f>
        <v>Answer</v>
      </c>
      <c r="E61" s="333"/>
      <c r="F61" s="17"/>
      <c r="G61" s="41" t="str">
        <f ca="1">G25</f>
        <v>Comments</v>
      </c>
      <c r="H61" s="375"/>
      <c r="I61" s="375"/>
      <c r="J61" s="375"/>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34" t="s">
        <v>473</v>
      </c>
      <c r="E62" s="335"/>
      <c r="F62" s="44"/>
      <c r="G62" s="336"/>
      <c r="H62" s="337"/>
      <c r="I62" s="337"/>
      <c r="J62" s="338"/>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328" t="s">
        <v>473</v>
      </c>
      <c r="E63" s="329"/>
      <c r="F63" s="44"/>
      <c r="G63" s="336"/>
      <c r="H63" s="337"/>
      <c r="I63" s="337"/>
      <c r="J63" s="338"/>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 xml:space="preserve">Gold  </v>
      </c>
      <c r="C64" s="9"/>
      <c r="D64" s="328"/>
      <c r="E64" s="329"/>
      <c r="F64" s="44"/>
      <c r="G64" s="336"/>
      <c r="H64" s="337"/>
      <c r="I64" s="337"/>
      <c r="J64" s="338"/>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328"/>
      <c r="E65" s="329"/>
      <c r="F65" s="44"/>
      <c r="G65" s="336"/>
      <c r="H65" s="337"/>
      <c r="I65" s="337"/>
      <c r="J65" s="338"/>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33" t="str">
        <f ca="1">D25</f>
        <v>Answer</v>
      </c>
      <c r="E67" s="333"/>
      <c r="F67" s="17"/>
      <c r="G67" s="41" t="str">
        <f ca="1">G25</f>
        <v>Comments</v>
      </c>
      <c r="H67" s="375" t="str">
        <f>IF(Q75="(*)","Click here to enter smelter names","")</f>
        <v/>
      </c>
      <c r="I67" s="375"/>
      <c r="J67" s="375"/>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328" t="s">
        <v>473</v>
      </c>
      <c r="E68" s="329"/>
      <c r="F68" s="45"/>
      <c r="G68" s="336"/>
      <c r="H68" s="337"/>
      <c r="I68" s="337"/>
      <c r="J68" s="338"/>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328" t="s">
        <v>473</v>
      </c>
      <c r="E69" s="329"/>
      <c r="F69" s="45"/>
      <c r="G69" s="336"/>
      <c r="H69" s="337"/>
      <c r="I69" s="337"/>
      <c r="J69" s="338"/>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 xml:space="preserve">Gold  </v>
      </c>
      <c r="C70" s="32"/>
      <c r="D70" s="328"/>
      <c r="E70" s="329"/>
      <c r="F70" s="45"/>
      <c r="G70" s="336"/>
      <c r="H70" s="337"/>
      <c r="I70" s="337"/>
      <c r="J70" s="338"/>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328"/>
      <c r="E71" s="329"/>
      <c r="F71" s="47"/>
      <c r="G71" s="336"/>
      <c r="H71" s="337"/>
      <c r="I71" s="337"/>
      <c r="J71" s="338"/>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88" t="str">
        <f ca="1">OFFSET(L!$C$1,MATCH("Declaration"&amp;ADDRESS(ROW(),COLUMN(),4),L!$A:$A,0)-1,SL,,)</f>
        <v>Answer the Following Questions at a Company Level</v>
      </c>
      <c r="C73" s="388"/>
      <c r="D73" s="388"/>
      <c r="E73" s="388"/>
      <c r="F73" s="388"/>
      <c r="G73" s="388"/>
      <c r="H73" s="388"/>
      <c r="I73" s="388"/>
      <c r="J73" s="388"/>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39" t="str">
        <f ca="1">D25</f>
        <v>Answer</v>
      </c>
      <c r="E74" s="339"/>
      <c r="F74" s="50"/>
      <c r="G74" s="339" t="str">
        <f ca="1">G25</f>
        <v>Comments</v>
      </c>
      <c r="H74" s="339" t="e">
        <f>HLOOKUP(SL,LT,$O74,0)</f>
        <v>#NAME?</v>
      </c>
      <c r="I74" s="339"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328" t="s">
        <v>473</v>
      </c>
      <c r="E75" s="329"/>
      <c r="F75" s="54"/>
      <c r="G75" s="336"/>
      <c r="H75" s="337"/>
      <c r="I75" s="337"/>
      <c r="J75" s="338"/>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83"/>
      <c r="H76" s="383"/>
      <c r="I76" s="383"/>
      <c r="J76" s="383"/>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28" t="s">
        <v>473</v>
      </c>
      <c r="E77" s="329"/>
      <c r="F77" s="54"/>
      <c r="G77" s="340" t="s">
        <v>15893</v>
      </c>
      <c r="H77" s="341"/>
      <c r="I77" s="341"/>
      <c r="J77" s="342"/>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28" t="s">
        <v>473</v>
      </c>
      <c r="E79" s="329"/>
      <c r="F79" s="54"/>
      <c r="G79" s="336"/>
      <c r="H79" s="337"/>
      <c r="I79" s="337"/>
      <c r="J79" s="338"/>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28" t="s">
        <v>473</v>
      </c>
      <c r="E81" s="329"/>
      <c r="F81" s="54"/>
      <c r="G81" s="336"/>
      <c r="H81" s="337"/>
      <c r="I81" s="337"/>
      <c r="J81" s="338"/>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28" t="s">
        <v>14427</v>
      </c>
      <c r="E83" s="329"/>
      <c r="F83" s="54"/>
      <c r="G83" s="336"/>
      <c r="H83" s="337"/>
      <c r="I83" s="337"/>
      <c r="J83" s="338"/>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81" t="s">
        <v>473</v>
      </c>
      <c r="E85" s="382"/>
      <c r="F85" s="54"/>
      <c r="G85" s="336"/>
      <c r="H85" s="337"/>
      <c r="I85" s="337"/>
      <c r="J85" s="338"/>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83"/>
      <c r="H86" s="383"/>
      <c r="I86" s="383"/>
      <c r="J86" s="383"/>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28" t="s">
        <v>473</v>
      </c>
      <c r="E87" s="329"/>
      <c r="F87" s="54"/>
      <c r="G87" s="336" t="s">
        <v>15880</v>
      </c>
      <c r="H87" s="337"/>
      <c r="I87" s="337"/>
      <c r="J87" s="338"/>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84"/>
      <c r="H88" s="384"/>
      <c r="I88" s="384"/>
      <c r="J88" s="384"/>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28" t="s">
        <v>474</v>
      </c>
      <c r="E89" s="329"/>
      <c r="F89" s="54"/>
      <c r="G89" s="336"/>
      <c r="H89" s="337"/>
      <c r="I89" s="337"/>
      <c r="J89" s="338"/>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80" t="str">
        <f>IF(OR($D$8="",$I$3=""),"","Click here to check required fields completion")</f>
        <v/>
      </c>
      <c r="C90" s="380"/>
      <c r="D90" s="380"/>
      <c r="E90" s="380"/>
      <c r="F90" s="380"/>
      <c r="G90" s="380"/>
      <c r="H90" s="380"/>
      <c r="I90" s="380"/>
      <c r="J90" s="380"/>
      <c r="K90" s="33"/>
      <c r="L90" s="97"/>
      <c r="P90" s="2"/>
      <c r="Q90" s="2"/>
      <c r="R90" s="2"/>
      <c r="S90" s="2"/>
      <c r="T90" s="2"/>
      <c r="U90" s="2"/>
      <c r="V90" s="2"/>
      <c r="W90" s="2"/>
      <c r="X90" s="2"/>
      <c r="Y90" s="2"/>
      <c r="Z90" s="2"/>
      <c r="AA90" s="2"/>
      <c r="AB90" s="2"/>
      <c r="AC90" s="2"/>
      <c r="AD90" s="2"/>
      <c r="AE90" s="2"/>
      <c r="AF90" s="2"/>
      <c r="AG90" s="2"/>
      <c r="AH90" s="2"/>
    </row>
    <row r="91" spans="1:34" ht="15.75" thickBot="1">
      <c r="A91" s="378" t="str">
        <f ca="1">OFFSET(L!$C$1,MATCH("General"&amp;"Cpy",L!$A:$A,0)-1,SL,,)</f>
        <v>© 2026 Responsible Minerals Initiative. All rights reserved.</v>
      </c>
      <c r="B91" s="379"/>
      <c r="C91" s="379"/>
      <c r="D91" s="379"/>
      <c r="E91" s="379"/>
      <c r="F91" s="379"/>
      <c r="G91" s="379"/>
      <c r="H91" s="379"/>
      <c r="I91" s="379"/>
      <c r="J91" s="379"/>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75" hidden="1">
      <c r="B98" s="53" t="s">
        <v>475</v>
      </c>
      <c r="D98" s="264" t="str">
        <f>IF(AND(OR($D$26="Yes",$D$26=""),OR($D$32="Yes",$D$32="")),"Unknown","")</f>
        <v/>
      </c>
      <c r="E98" s="264" t="str">
        <f>IF(AND(OR($D$26="Yes",$D$26=""),OR($D$32="Yes",$D$32="")),"Greater than 75%","")</f>
        <v/>
      </c>
      <c r="G98" s="264" t="str">
        <f>IF(OR($D$27="Yes",$D$27=""),"Yes","")</f>
        <v>Yes</v>
      </c>
    </row>
    <row r="99" spans="2:7" ht="15.75" hidden="1">
      <c r="B99" s="172">
        <v>1</v>
      </c>
      <c r="D99" s="264" t="str">
        <f>IF(AND(OR($D$27="Yes",$D$27=""),OR($D$33="Yes",$D$33="")),"Yes","")</f>
        <v>Yes</v>
      </c>
      <c r="E99" s="264" t="str">
        <f>IF(AND(OR($D$26="Yes",$D$26=""),OR($D$32="Yes",$D$32="")),"Greater than 50%","")</f>
        <v/>
      </c>
      <c r="G99" s="264" t="str">
        <f>IF(OR($D$27="Yes",$D$27=""),"No","")</f>
        <v>No</v>
      </c>
    </row>
    <row r="100" spans="2:7" ht="15.75" hidden="1">
      <c r="B100" s="219" t="s">
        <v>2370</v>
      </c>
      <c r="D100" s="264" t="str">
        <f>IF(AND(OR($D$27="Yes",$D$27=""),OR($D$33="Yes",$D$33="")),"No","")</f>
        <v>No</v>
      </c>
      <c r="E100" s="264" t="str">
        <f>IF(AND(OR($D$26="Yes",$D$26=""),OR($D$32="Yes",$D$32="")),"50% or less","")</f>
        <v/>
      </c>
      <c r="G100" s="264" t="str">
        <f>IF(OR($D$28="Yes",$D$28=""),"Yes","")</f>
        <v/>
      </c>
    </row>
    <row r="101" spans="2:7" ht="15.75" hidden="1">
      <c r="B101" s="219" t="s">
        <v>2371</v>
      </c>
      <c r="D101" s="264" t="str">
        <f>IF(AND(OR($D$27="Yes",$D$27=""),OR($D$33="Yes",$D$33="")),"Unknown","")</f>
        <v>Unknown</v>
      </c>
      <c r="E101" s="264" t="str">
        <f>IF(AND(OR($D$26="Yes",$D$26=""),OR($D$32="Yes",$D$32="")),"None","")</f>
        <v/>
      </c>
      <c r="G101" s="264" t="str">
        <f>IF(OR($D$28="Yes",$D$28=""),"No","")</f>
        <v/>
      </c>
    </row>
    <row r="102" spans="2:7" ht="15.75" hidden="1">
      <c r="B102" s="219" t="s">
        <v>2372</v>
      </c>
      <c r="D102" s="264" t="str">
        <f>IF(AND(OR($D$28="Yes",$D$28=""),OR($D$34="Yes",$D$34="")),"Yes","")</f>
        <v/>
      </c>
      <c r="E102" s="264" t="str">
        <f>IF(AND(OR($D$27="Yes",$D$27=""),OR($D$33="Yes",$D$33="")),"100%","")</f>
        <v>100%</v>
      </c>
      <c r="G102" s="264" t="str">
        <f>IF(OR($D$29="Yes",$D$29=""),"Yes","")</f>
        <v/>
      </c>
    </row>
    <row r="103" spans="2:7" ht="15.75" hidden="1">
      <c r="B103" s="219" t="s">
        <v>2373</v>
      </c>
      <c r="D103" s="264" t="str">
        <f>IF(AND(OR($D$28="Yes",$D$28=""),OR($D$34="Yes",$D$34="")),"No","")</f>
        <v/>
      </c>
      <c r="E103" s="264" t="str">
        <f>IF(AND(OR($D$27="Yes",$D$27=""),OR($D$33="Yes",$D$33="")),"Greater than 90%","")</f>
        <v>Greater than 90%</v>
      </c>
      <c r="G103" s="264" t="str">
        <f>IF(OR($D$29="Yes",$D$29=""),"No","")</f>
        <v/>
      </c>
    </row>
    <row r="104" spans="2:7" ht="15.75" hidden="1">
      <c r="B104" s="219" t="s">
        <v>476</v>
      </c>
      <c r="D104" s="264" t="str">
        <f>IF(AND(OR($D$28="Yes",$D$28=""),OR($D$34="Yes",$D$34="")),"Unknown","")</f>
        <v/>
      </c>
      <c r="E104" s="264" t="str">
        <f>IF(AND(OR($D$27="Yes",$D$27=""),OR($D$33="Yes",$D$33="")),"Greater than 75%","")</f>
        <v>Greater than 75%</v>
      </c>
    </row>
    <row r="105" spans="2:7" ht="15.75" hidden="1">
      <c r="B105" s="219" t="s">
        <v>14427</v>
      </c>
      <c r="D105" s="264" t="str">
        <f>IF(AND(OR($D$29="Yes",$D$29=""),OR($D$35="Yes",$D$35="")),"Yes","")</f>
        <v/>
      </c>
      <c r="E105" s="264" t="str">
        <f>IF(AND(OR($D$27="Yes",$D$27=""),OR($D$33="Yes",$D$33="")),"Greater than 50%","")</f>
        <v>Greater than 50%</v>
      </c>
    </row>
    <row r="106" spans="2:7" ht="15.75" hidden="1">
      <c r="B106" s="219" t="s">
        <v>11949</v>
      </c>
      <c r="D106" s="264" t="str">
        <f>IF(AND(OR($D$29="Yes",$D$29=""),OR($D$35="Yes",$D$35="")),"No","")</f>
        <v/>
      </c>
      <c r="E106" s="264" t="str">
        <f>IF(AND(OR($D$27="Yes",$D$27=""),OR($D$33="Yes",$D$33="")),"50% or less","")</f>
        <v>50% or less</v>
      </c>
    </row>
    <row r="107" spans="2:7" ht="15.75" hidden="1">
      <c r="B107" s="219" t="s">
        <v>474</v>
      </c>
      <c r="D107" s="264" t="str">
        <f>IF(AND(OR($D$29="Yes",$D$29=""),OR($D$35="Yes",$D$35="")),"Unknown","")</f>
        <v/>
      </c>
      <c r="E107" s="264" t="str">
        <f>IF(AND(OR($D$27="Yes",$D$27=""),OR($D$33="Yes",$D$33="")),"None","")</f>
        <v>None</v>
      </c>
    </row>
    <row r="108" spans="2:7" ht="15.75" hidden="1">
      <c r="B108" s="219" t="s">
        <v>13454</v>
      </c>
      <c r="E108" s="264" t="str">
        <f>IF(AND(OR($D$28="Yes",$D$28=""),OR($D$34="Yes",$D$34="")),"100%","")</f>
        <v/>
      </c>
    </row>
    <row r="109" spans="2:7" ht="15.75" hidden="1">
      <c r="B109" s="219" t="s">
        <v>13456</v>
      </c>
      <c r="E109" s="264" t="str">
        <f>IF(AND(OR($D$28="Yes",$D$28=""),OR($D$34="Yes",$D$34="")),"Greater than 90%","")</f>
        <v/>
      </c>
    </row>
    <row r="110" spans="2:7" ht="15.75" hidden="1">
      <c r="B110" s="219" t="s">
        <v>13457</v>
      </c>
      <c r="E110" s="264" t="str">
        <f>IF(AND(OR($D$28="Yes",$D$28=""),OR($D$34="Yes",$D$34="")),"Greater than 75%","")</f>
        <v/>
      </c>
    </row>
    <row r="111" spans="2:7" ht="15.75" hidden="1">
      <c r="B111" s="219" t="s">
        <v>474</v>
      </c>
      <c r="E111" s="264" t="str">
        <f>IF(AND(OR($D$28="Yes",$D$28=""),OR($D$34="Yes",$D$34="")),"Greater than 50%","")</f>
        <v/>
      </c>
    </row>
    <row r="112" spans="2:7" ht="15" hidden="1" customHeight="1">
      <c r="E112" s="264" t="str">
        <f>IF(AND(OR($D$28="Yes",$D$28=""),OR($D$34="Yes",$D$34="")),"50% or less","")</f>
        <v/>
      </c>
    </row>
    <row r="113" spans="5:5" ht="15" hidden="1" customHeight="1">
      <c r="E113" s="264" t="str">
        <f>IF(AND(OR($D$28="Yes",$D$28=""),OR($D$34="Yes",$D$34="")),"None","")</f>
        <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phoneticPr fontId="101" type="noConversion"/>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G77" r:id="rId3" xr:uid="{0DF2B1F3-6840-4180-885D-57D642748C42}"/>
    <hyperlink ref="D16" r:id="rId4" display="rochelle@frontierusa.com" xr:uid="{19E45C11-EE3F-4A77-8959-47010BB69114}"/>
    <hyperlink ref="D19" r:id="rId5" display="bortiz@frontierusa.com" xr:uid="{5988A492-4A70-4922-B460-C2BB78B7DEE4}"/>
    <hyperlink ref="D20" r:id="rId6" xr:uid="{156D882D-B472-4F4A-A39C-F2FD1FC43F50}"/>
  </hyperlinks>
  <pageMargins left="0.70866141732283505" right="0.70866141732283505" top="0.74803149606299202" bottom="0.74803149606299202" header="0.31496062992126" footer="0.31496062992126"/>
  <pageSetup scale="41" fitToHeight="0" orientation="portrait" r:id="rId7"/>
  <rowBreaks count="1" manualBreakCount="1">
    <brk id="66" max="11" man="1"/>
  </rowBreaks>
  <drawing r:id="rId8"/>
  <legacyDrawing r:id="rId9"/>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topLeftCell="A4" zoomScaleNormal="100" zoomScalePageLayoutView="55" workbookViewId="0">
      <selection activeCell="C10" sqref="C10"/>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9" t="str">
        <f ca="1">OFFSET(L!$C$1,MATCH("Smelter List"&amp;ADDRESS(ROW(),COLUMN(),4),L!$A:$A,0)-1,SL,,)</f>
        <v>Link to "RMAP Conformant Smelter List"</v>
      </c>
      <c r="K2" s="390"/>
      <c r="L2" s="390"/>
      <c r="M2" s="390"/>
      <c r="N2" s="390"/>
      <c r="O2" s="390"/>
      <c r="P2" s="179"/>
      <c r="Q2" s="180"/>
      <c r="R2" s="181"/>
      <c r="S2" s="181"/>
      <c r="T2" s="181"/>
      <c r="AH2" s="140" t="s">
        <v>473</v>
      </c>
    </row>
    <row r="3" spans="1:34" s="204" customFormat="1" ht="177" customHeight="1">
      <c r="A3" s="155"/>
      <c r="B3" s="391"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1"/>
      <c r="D3" s="391"/>
      <c r="E3" s="391"/>
      <c r="F3" s="205"/>
      <c r="G3" s="392" t="str">
        <f ca="1">OFFSET(L!$C$1,MATCH("General"&amp;"Cpy",L!$A:$A,0)-1,SL,,)</f>
        <v>© 2026 Responsible Minerals Initiative. All rights reserved.</v>
      </c>
      <c r="H3" s="392"/>
      <c r="I3" s="393"/>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767</v>
      </c>
      <c r="B5" s="166" t="str">
        <f ca="1">IF(LEN(A5)=0,"",INDEX('Smelter Look-up'!$A:$A,MATCH($A5,'Smelter Look-up'!$E:$E,0)))</f>
        <v>Tin</v>
      </c>
      <c r="C5" s="170" t="str">
        <f ca="1">IF(LEN(A5)=0,"",INDEX('Smelter Look-up'!$C:$C,MATCH($A5,'Smelter Look-up'!$E:$E,0)))</f>
        <v>PT Timah Tbk Kundur</v>
      </c>
      <c r="D5" s="213"/>
      <c r="E5" s="166" t="str">
        <f ca="1">IF(ISERROR($V5),"",OFFSET('Smelter Look-up'!$D$4,$V5-4,0)&amp;"")</f>
        <v>INDONESIA</v>
      </c>
      <c r="F5" s="166" t="str">
        <f ca="1">IF(ISERROR($V5),"",OFFSET('Smelter Look-up'!$E$4,$V5-4,0))</f>
        <v>CID001477</v>
      </c>
      <c r="G5" s="166" t="str">
        <f ca="1">IF(C5=$X$4,IF(ISERROR($V5),"Enter smelter details","RMI"),IF(ISERROR($V5),"",OFFSET('Smelter Look-up'!$F$4,$V5-4,0)))</f>
        <v>RMI</v>
      </c>
      <c r="H5" s="167">
        <f ca="1">IF(ISERROR($V5),"",OFFSET('Smelter Look-up'!$G$4,$V5-4,0))</f>
        <v>0</v>
      </c>
      <c r="I5" s="168" t="str">
        <f ca="1">IF(ISERROR($V5),"",OFFSET('Smelter Look-up'!$H$4,$V5-4,0))</f>
        <v>Kundur</v>
      </c>
      <c r="J5" s="168" t="str">
        <f ca="1">IF(ISERROR($V5),"",OFFSET('Smelter Look-up'!$I$4,$V5-4,0))</f>
        <v>Riau</v>
      </c>
      <c r="K5" s="207"/>
      <c r="L5" s="207"/>
      <c r="M5" s="207"/>
      <c r="N5" s="207"/>
      <c r="O5" s="207"/>
      <c r="P5" s="169"/>
      <c r="Q5" s="208"/>
      <c r="R5" s="166" t="str">
        <f ca="1">IF(ISERROR($V5),"",OFFSET('Smelter Look-up'!$C$4,$V5-4,0)&amp;"")</f>
        <v>PT Timah Tbk Kundur</v>
      </c>
      <c r="S5" s="165" t="str">
        <f ca="1">IF(B5="","",IF(ISERROR(MATCH($E5,CL,0)),"Unknown",INDIRECT("'C'!$A$"&amp;MATCH($E5,CL,0)+1)))</f>
        <v>ID</v>
      </c>
      <c r="T5" s="165" t="str">
        <f ca="1">IF(B5="","",IF(ISERROR(MATCH($J5,SorP!$B$1:$B$6261,0)),"",INDIRECT("'SorP'!$A$"&amp;MATCH($S5&amp;$J5,SorP!C:C,0))))</f>
        <v>ID-RI</v>
      </c>
      <c r="U5" s="185"/>
      <c r="V5" s="209">
        <f ca="1">IF(C5="",NA(),IF(OR(C5="Smelter not listed",C5="Smelter not yet identified"),MATCH($B5&amp;$D5,'Smelter Look-up'!$J:$J,0),MATCH($B5&amp;$C5,'Smelter Look-up'!$J:$J,0)))</f>
        <v>531</v>
      </c>
      <c r="X5" s="210">
        <f t="shared" ref="X5" ca="1" si="0">IF(AND(C5="Smelter not listed",OR(LEN(D5)=0,LEN(E5)=0)),1,0)</f>
        <v>0</v>
      </c>
      <c r="AB5" s="211" t="str">
        <f t="shared" ref="AB5" ca="1" si="1">B5&amp;C5</f>
        <v>TinPT Timah Tbk Kundur</v>
      </c>
    </row>
    <row r="6" spans="1:34" s="210" customFormat="1" ht="20.100000000000001" customHeight="1">
      <c r="A6" s="245" t="s">
        <v>750</v>
      </c>
      <c r="B6" s="166" t="str">
        <f ca="1">IF(LEN(A6)=0,"",INDEX('Smelter Look-up'!$A:$A,MATCH($A6,'Smelter Look-up'!$E:$E,0)))</f>
        <v>Tin</v>
      </c>
      <c r="C6" s="170" t="str">
        <f ca="1">IF(LEN(A6)=0,"",INDEX('Smelter Look-up'!$C:$C,MATCH($A6,'Smelter Look-up'!$E:$E,0)))</f>
        <v>PT Timah Tbk Mentok</v>
      </c>
      <c r="D6" s="213"/>
      <c r="E6" s="166" t="str">
        <f ca="1">IF(ISERROR($V6),"",OFFSET('Smelter Look-up'!$D$4,$V6-4,0)&amp;"")</f>
        <v>INDONESIA</v>
      </c>
      <c r="F6" s="166" t="str">
        <f ca="1">IF(ISERROR($V6),"",OFFSET('Smelter Look-up'!$E$4,$V6-4,0))</f>
        <v>CID001482</v>
      </c>
      <c r="G6" s="166" t="str">
        <f ca="1">IF(C6=$X$4,IF(ISERROR($V6),"Enter smelter details","RMI"),IF(ISERROR($V6),"",OFFSET('Smelter Look-up'!$F$4,$V6-4,0)))</f>
        <v>RMI</v>
      </c>
      <c r="H6" s="167">
        <f ca="1">IF(ISERROR($V6),"",OFFSET('Smelter Look-up'!$G$4,$V6-4,0))</f>
        <v>0</v>
      </c>
      <c r="I6" s="168" t="str">
        <f ca="1">IF(ISERROR($V6),"",OFFSET('Smelter Look-up'!$H$4,$V6-4,0))</f>
        <v>Mentok</v>
      </c>
      <c r="J6" s="168" t="str">
        <f ca="1">IF(ISERROR($V6),"",OFFSET('Smelter Look-up'!$I$4,$V6-4,0))</f>
        <v>Kepulauan Bangka Belitung</v>
      </c>
      <c r="K6" s="207"/>
      <c r="L6" s="207"/>
      <c r="M6" s="207"/>
      <c r="N6" s="207"/>
      <c r="O6" s="207"/>
      <c r="P6" s="169"/>
      <c r="Q6" s="208"/>
      <c r="R6" s="166" t="str">
        <f ca="1">IF(ISERROR($V6),"",OFFSET('Smelter Look-up'!$C$4,$V6-4,0)&amp;"")</f>
        <v>PT Timah Tbk Mentok</v>
      </c>
      <c r="S6" s="165" t="str">
        <f t="shared" ref="S6:S37" ca="1" si="2">IF(B6="","",IF(ISERROR(MATCH($E6,CL,0)),"Unknown",INDIRECT("'C'!$A$"&amp;MATCH($E6,CL,0)+1)))</f>
        <v>ID</v>
      </c>
      <c r="T6" s="165" t="str">
        <f ca="1">IF(B6="","",IF(ISERROR(MATCH($J6,SorP!$B$1:$B$6261,0)),"",INDIRECT("'SorP'!$A$"&amp;MATCH($S6&amp;$J6,SorP!C:C,0))))</f>
        <v>ID-BB</v>
      </c>
      <c r="U6" s="185"/>
      <c r="V6" s="209">
        <f ca="1">IF(C6="",NA(),IF(OR(C6="Smelter not listed",C6="Smelter not yet identified"),MATCH($B6&amp;$D6,'Smelter Look-up'!$J:$J,0),MATCH($B6&amp;$C6,'Smelter Look-up'!$J:$J,0)))</f>
        <v>532</v>
      </c>
      <c r="X6" s="210">
        <f t="shared" ref="X6:X37" ca="1" si="3">IF(AND(C6="Smelter not listed",OR(LEN(D6)=0,LEN(E6)=0)),1,0)</f>
        <v>0</v>
      </c>
      <c r="AB6" s="211" t="str">
        <f t="shared" ref="AB6:AB37" ca="1" si="4">B6&amp;C6</f>
        <v>TinPT Timah Tbk Mentok</v>
      </c>
    </row>
    <row r="7" spans="1:34" s="210" customFormat="1" ht="20.100000000000001" customHeight="1">
      <c r="A7" s="245" t="s">
        <v>744</v>
      </c>
      <c r="B7" s="166" t="str">
        <f ca="1">IF(LEN(A7)=0,"",INDEX('Smelter Look-up'!$A:$A,MATCH($A7,'Smelter Look-up'!$E:$E,0)))</f>
        <v>Tin</v>
      </c>
      <c r="C7" s="170" t="str">
        <f ca="1">IF(LEN(A7)=0,"",INDEX('Smelter Look-up'!$C:$C,MATCH($A7,'Smelter Look-up'!$E:$E,0)))</f>
        <v>Minsur</v>
      </c>
      <c r="D7" s="213"/>
      <c r="E7" s="166" t="str">
        <f ca="1">IF(ISERROR($V7),"",OFFSET('Smelter Look-up'!$D$4,$V7-4,0)&amp;"")</f>
        <v>PERU</v>
      </c>
      <c r="F7" s="166" t="str">
        <f ca="1">IF(ISERROR($V7),"",OFFSET('Smelter Look-up'!$E$4,$V7-4,0))</f>
        <v>CID001182</v>
      </c>
      <c r="G7" s="166" t="str">
        <f ca="1">IF(C7=$X$4,IF(ISERROR($V7),"Enter smelter details","RMI"),IF(ISERROR($V7),"",OFFSET('Smelter Look-up'!$F$4,$V7-4,0)))</f>
        <v>RMI</v>
      </c>
      <c r="H7" s="167">
        <f ca="1">IF(ISERROR($V7),"",OFFSET('Smelter Look-up'!$G$4,$V7-4,0))</f>
        <v>0</v>
      </c>
      <c r="I7" s="168" t="str">
        <f ca="1">IF(ISERROR($V7),"",OFFSET('Smelter Look-up'!$H$4,$V7-4,0))</f>
        <v>Paracas</v>
      </c>
      <c r="J7" s="168" t="str">
        <f ca="1">IF(ISERROR($V7),"",OFFSET('Smelter Look-up'!$I$4,$V7-4,0))</f>
        <v>Ika</v>
      </c>
      <c r="K7" s="207"/>
      <c r="L7" s="207"/>
      <c r="M7" s="207"/>
      <c r="N7" s="207"/>
      <c r="O7" s="207"/>
      <c r="P7" s="169"/>
      <c r="Q7" s="208"/>
      <c r="R7" s="166" t="str">
        <f ca="1">IF(ISERROR($V7),"",OFFSET('Smelter Look-up'!$C$4,$V7-4,0)&amp;"")</f>
        <v>Minsur</v>
      </c>
      <c r="S7" s="165" t="str">
        <f t="shared" ca="1" si="2"/>
        <v>PE</v>
      </c>
      <c r="T7" s="165" t="str">
        <f ca="1">IF(B7="","",IF(ISERROR(MATCH($J7,SorP!$B$1:$B$6261,0)),"",INDIRECT("'SorP'!$A$"&amp;MATCH($S7&amp;$J7,SorP!C:C,0))))</f>
        <v>PE-ICA</v>
      </c>
      <c r="U7" s="185"/>
      <c r="V7" s="209">
        <f ca="1">IF(C7="",NA(),IF(OR(C7="Smelter not listed",C7="Smelter not yet identified"),MATCH($B7&amp;$D7,'Smelter Look-up'!$J:$J,0),MATCH($B7&amp;$C7,'Smelter Look-up'!$J:$J,0)))</f>
        <v>503</v>
      </c>
      <c r="X7" s="210">
        <f t="shared" ca="1" si="3"/>
        <v>0</v>
      </c>
      <c r="AB7" s="211" t="str">
        <f t="shared" ca="1" si="4"/>
        <v>TinMinsur</v>
      </c>
    </row>
    <row r="8" spans="1:34" s="210" customFormat="1" ht="20.100000000000001" customHeight="1">
      <c r="A8" s="245"/>
      <c r="B8" s="166" t="str">
        <f>IF(LEN(A8)=0,"",INDEX('Smelter Look-up'!$A:$A,MATCH($A8,'Smelter Look-up'!$E:$E,0)))</f>
        <v/>
      </c>
      <c r="C8" s="170" t="str">
        <f>IF(LEN(A8)=0,"",INDEX('Smelter Look-up'!$C:$C,MATCH($A8,'Smelter Look-up'!$E:$E,0)))</f>
        <v/>
      </c>
      <c r="D8" s="213"/>
      <c r="E8" s="166" t="str">
        <f ca="1">IF(ISERROR($V8),"",OFFSET('Smelter Look-up'!$D$4,$V8-4,0)&amp;"")</f>
        <v/>
      </c>
      <c r="F8" s="166" t="str">
        <f ca="1">IF(ISERROR($V8),"",OFFSET('Smelter Look-up'!$E$4,$V8-4,0))</f>
        <v/>
      </c>
      <c r="G8" s="166" t="str">
        <f ca="1">IF(C8=$X$4,IF(ISERROR($V8),"Enter smelter details","RMI"),IF(ISERROR($V8),"",OFFSET('Smelter Look-up'!$F$4,$V8-4,0)))</f>
        <v/>
      </c>
      <c r="H8" s="167" t="str">
        <f ca="1">IF(ISERROR($V8),"",OFFSET('Smelter Look-up'!$G$4,$V8-4,0))</f>
        <v/>
      </c>
      <c r="I8" s="168" t="str">
        <f ca="1">IF(ISERROR($V8),"",OFFSET('Smelter Look-up'!$H$4,$V8-4,0))</f>
        <v/>
      </c>
      <c r="J8" s="168" t="str">
        <f ca="1">IF(ISERROR($V8),"",OFFSET('Smelter Look-up'!$I$4,$V8-4,0))</f>
        <v/>
      </c>
      <c r="K8" s="207"/>
      <c r="L8" s="207"/>
      <c r="M8" s="207"/>
      <c r="N8" s="207"/>
      <c r="O8" s="207"/>
      <c r="P8" s="169"/>
      <c r="Q8" s="208"/>
      <c r="R8" s="166" t="str">
        <f ca="1">IF(ISERROR($V8),"",OFFSET('Smelter Look-up'!$C$4,$V8-4,0)&amp;"")</f>
        <v/>
      </c>
      <c r="S8" s="165" t="str">
        <f t="shared" ca="1" si="2"/>
        <v/>
      </c>
      <c r="T8" s="165" t="str">
        <f ca="1">IF(B8="","",IF(ISERROR(MATCH($J8,SorP!$B$1:$B$6261,0)),"",INDIRECT("'SorP'!$A$"&amp;MATCH($S8&amp;$J8,SorP!C:C,0))))</f>
        <v/>
      </c>
      <c r="U8" s="185"/>
      <c r="V8" s="209" t="e">
        <f>IF(C8="",NA(),IF(OR(C8="Smelter not listed",C8="Smelter not yet identified"),MATCH($B8&amp;$D8,'Smelter Look-up'!$J:$J,0),MATCH($B8&amp;$C8,'Smelter Look-up'!$J:$J,0)))</f>
        <v>#N/A</v>
      </c>
      <c r="X8" s="210">
        <f t="shared" ca="1" si="3"/>
        <v>0</v>
      </c>
      <c r="AB8" s="211" t="str">
        <f t="shared" si="4"/>
        <v/>
      </c>
    </row>
    <row r="9" spans="1:34" s="210" customFormat="1" ht="20.100000000000001" customHeight="1">
      <c r="A9" s="245"/>
      <c r="B9" s="166" t="str">
        <f>IF(LEN(A9)=0,"",INDEX('Smelter Look-up'!$A:$A,MATCH($A9,'Smelter Look-up'!$E:$E,0)))</f>
        <v/>
      </c>
      <c r="C9" s="170" t="str">
        <f>IF(LEN(A9)=0,"",INDEX('Smelter Look-up'!$C:$C,MATCH($A9,'Smelter Look-up'!$E:$E,0)))</f>
        <v/>
      </c>
      <c r="D9" s="213"/>
      <c r="E9" s="166" t="str">
        <f ca="1">IF(ISERROR($V9),"",OFFSET('Smelter Look-up'!$D$4,$V9-4,0)&amp;"")</f>
        <v/>
      </c>
      <c r="F9" s="166" t="str">
        <f ca="1">IF(ISERROR($V9),"",OFFSET('Smelter Look-up'!$E$4,$V9-4,0))</f>
        <v/>
      </c>
      <c r="G9" s="166" t="str">
        <f ca="1">IF(C9=$X$4,IF(ISERROR($V9),"Enter smelter details","RMI"),IF(ISERROR($V9),"",OFFSET('Smelter Look-up'!$F$4,$V9-4,0)))</f>
        <v/>
      </c>
      <c r="H9" s="167" t="str">
        <f ca="1">IF(ISERROR($V9),"",OFFSET('Smelter Look-up'!$G$4,$V9-4,0))</f>
        <v/>
      </c>
      <c r="I9" s="168" t="str">
        <f ca="1">IF(ISERROR($V9),"",OFFSET('Smelter Look-up'!$H$4,$V9-4,0))</f>
        <v/>
      </c>
      <c r="J9" s="168" t="str">
        <f ca="1">IF(ISERROR($V9),"",OFFSET('Smelter Look-up'!$I$4,$V9-4,0))</f>
        <v/>
      </c>
      <c r="K9" s="207"/>
      <c r="L9" s="207"/>
      <c r="M9" s="207"/>
      <c r="N9" s="207"/>
      <c r="O9" s="207"/>
      <c r="P9" s="169"/>
      <c r="Q9" s="208"/>
      <c r="R9" s="166" t="str">
        <f ca="1">IF(ISERROR($V9),"",OFFSET('Smelter Look-up'!$C$4,$V9-4,0)&amp;"")</f>
        <v/>
      </c>
      <c r="S9" s="165" t="str">
        <f t="shared" ca="1" si="2"/>
        <v/>
      </c>
      <c r="T9" s="165" t="str">
        <f ca="1">IF(B9="","",IF(ISERROR(MATCH($J9,SorP!$B$1:$B$6261,0)),"",INDIRECT("'SorP'!$A$"&amp;MATCH($S9&amp;$J9,SorP!C:C,0))))</f>
        <v/>
      </c>
      <c r="U9" s="185"/>
      <c r="V9" s="209" t="e">
        <f>IF(C9="",NA(),IF(OR(C9="Smelter not listed",C9="Smelter not yet identified"),MATCH($B9&amp;$D9,'Smelter Look-up'!$J:$J,0),MATCH($B9&amp;$C9,'Smelter Look-up'!$J:$J,0)))</f>
        <v>#N/A</v>
      </c>
      <c r="X9" s="210">
        <f t="shared" ca="1" si="3"/>
        <v>0</v>
      </c>
      <c r="AB9" s="211" t="str">
        <f t="shared" si="4"/>
        <v/>
      </c>
    </row>
    <row r="10" spans="1:34" s="210" customFormat="1" ht="20.100000000000001" customHeight="1">
      <c r="A10" s="245"/>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2"/>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3"/>
        <v>0</v>
      </c>
      <c r="AB10" s="211" t="str">
        <f t="shared" si="4"/>
        <v/>
      </c>
    </row>
    <row r="11" spans="1:34" s="210" customFormat="1" ht="20.100000000000001" customHeight="1">
      <c r="A11" s="245"/>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2"/>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3"/>
        <v>0</v>
      </c>
      <c r="AB11" s="211" t="str">
        <f t="shared" si="4"/>
        <v/>
      </c>
    </row>
    <row r="12" spans="1:34" s="210" customFormat="1" ht="20.100000000000001" customHeight="1">
      <c r="A12" s="245"/>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
      </c>
    </row>
    <row r="13" spans="1:34" s="210" customFormat="1" ht="20.100000000000001" customHeight="1">
      <c r="A13" s="245"/>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2"/>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3"/>
        <v>0</v>
      </c>
      <c r="AB13" s="211" t="str">
        <f t="shared" si="4"/>
        <v/>
      </c>
    </row>
    <row r="14" spans="1:34" s="210" customFormat="1" ht="20.100000000000001" customHeight="1">
      <c r="A14" s="245"/>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2"/>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3"/>
        <v>0</v>
      </c>
      <c r="AB14" s="211" t="str">
        <f t="shared" si="4"/>
        <v/>
      </c>
    </row>
    <row r="15" spans="1:34" s="210" customFormat="1" ht="20.100000000000001" customHeight="1">
      <c r="A15" s="245"/>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2"/>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3"/>
        <v>0</v>
      </c>
      <c r="AB15" s="211" t="str">
        <f t="shared" si="4"/>
        <v/>
      </c>
    </row>
    <row r="16" spans="1:34" s="210" customFormat="1" ht="20.100000000000001" customHeight="1">
      <c r="A16" s="245"/>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2"/>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3"/>
        <v>0</v>
      </c>
      <c r="AB16" s="211" t="str">
        <f t="shared" si="4"/>
        <v/>
      </c>
    </row>
    <row r="17" spans="1:28" s="210" customFormat="1" ht="20.100000000000001" customHeight="1">
      <c r="A17" s="24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2"/>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3"/>
        <v>0</v>
      </c>
      <c r="AB17" s="211" t="str">
        <f t="shared" si="4"/>
        <v/>
      </c>
    </row>
    <row r="18" spans="1:28" s="210" customFormat="1" ht="20.100000000000001"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2"/>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3"/>
        <v>0</v>
      </c>
      <c r="AB18" s="211" t="str">
        <f t="shared" si="4"/>
        <v/>
      </c>
    </row>
    <row r="19" spans="1:28" s="210" customFormat="1" ht="20.25">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2"/>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3"/>
        <v>0</v>
      </c>
      <c r="AB19" s="211" t="str">
        <f t="shared" si="4"/>
        <v/>
      </c>
    </row>
    <row r="20" spans="1:28" s="210" customFormat="1" ht="20.25">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2"/>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3"/>
        <v>0</v>
      </c>
      <c r="AB20" s="211" t="str">
        <f t="shared" si="4"/>
        <v/>
      </c>
    </row>
    <row r="21" spans="1:28" s="210" customFormat="1" ht="20.25">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3"/>
        <v>0</v>
      </c>
      <c r="AB21" s="211" t="str">
        <f t="shared" si="4"/>
        <v/>
      </c>
    </row>
    <row r="22" spans="1:28" s="210" customFormat="1" ht="20.25">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20.25">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25">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25">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25">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25">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25">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25">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25">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25">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25">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25">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25">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25">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25">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25">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25">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25">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25">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25">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25">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25">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25">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25">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2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25">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4409597E-1153-4988-9CA6-69FB339EF3D7}"/>
    </customSheetView>
  </customSheetViews>
  <mergeCells count="3">
    <mergeCell ref="J2:O2"/>
    <mergeCell ref="B3:E3"/>
    <mergeCell ref="G3:I3"/>
  </mergeCells>
  <phoneticPr fontId="101" type="noConversion"/>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B9" sqref="B9"/>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294" t="str">
        <f ca="1">OFFSET(L!$C$1,MATCH("Checker"&amp;ADDRESS(ROW(),COLUMN(),4),L!$A:$A,0)-1,SL,,)</f>
        <v>To ensure all required fields have been populated before submitting to your customers review form for any line items highlighted in red</v>
      </c>
      <c r="B1" s="294"/>
      <c r="C1" s="294"/>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FRONTIER ELECTRONICS CORP.</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B. Product (or List of Products)</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Go to Product List tab to enter products this declaration applies to</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Hilda Zambrano</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Hilda Zambrano &lt;hildat@frontierusa.com&gt;</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1-(805)-522-9998 Ext. 116</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B. Ortiz</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bortiz@frontierusa.com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46206</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 xml:space="preserve">Gold  </v>
      </c>
      <c r="B16" s="86" t="str">
        <f>Declaration!D28</f>
        <v>No</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 xml:space="preserve">Gold  </v>
      </c>
      <c r="B21" s="86">
        <f>IF($B$16="Yes",Declaration!D34,0)</f>
        <v>0</v>
      </c>
      <c r="C21" s="86" t="str">
        <f ca="1">IF(H21=1,J21,I21)</f>
        <v>Complete</v>
      </c>
      <c r="D21" s="94" t="str">
        <f>IF(H21=1,"Click here to answer question 2 for Gold","")</f>
        <v/>
      </c>
      <c r="E21" s="19" t="s">
        <v>770</v>
      </c>
      <c r="F21" s="91">
        <f>IF(B$16="No",0,1)</f>
        <v>0</v>
      </c>
      <c r="G21" s="67">
        <f>IF(B21=0,1,0)</f>
        <v>1</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No</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 xml:space="preserve">Gold  </v>
      </c>
      <c r="B26" s="86">
        <f>IF(AND($B$16="Yes",$B$21="Yes"),Declaration!D40,0)</f>
        <v>0</v>
      </c>
      <c r="C26" s="86" t="str">
        <f ca="1">IF(H26=1,J26,I26)</f>
        <v>Complete</v>
      </c>
      <c r="D26" s="94" t="str">
        <f>IF(H26=1,"Click here to answer question 3 for Gold","")</f>
        <v/>
      </c>
      <c r="E26" s="19" t="s">
        <v>770</v>
      </c>
      <c r="F26" s="91">
        <f>IF(OR(B16="No",B21="No"),0,1)</f>
        <v>0</v>
      </c>
      <c r="G26" s="67">
        <f>IF(B26=0,1,0)</f>
        <v>1</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 xml:space="preserve">Gold  </v>
      </c>
      <c r="B31" s="86">
        <f>IF(AND($B$16="Yes",$B$21="Yes"),Declaration!D46,0)</f>
        <v>0</v>
      </c>
      <c r="C31" s="86" t="str">
        <f ca="1">IF(H31=1,J31,I31)</f>
        <v>Complete</v>
      </c>
      <c r="D31" s="243" t="str">
        <f>IF(H31=1,"Click here to answer question 4 for Gold","")</f>
        <v/>
      </c>
      <c r="E31" s="19"/>
      <c r="F31" s="91">
        <f>F26</f>
        <v>0</v>
      </c>
      <c r="G31" s="67">
        <f>IF(B31=0,1,0)</f>
        <v>1</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 xml:space="preserve">Gold  </v>
      </c>
      <c r="B36" s="86">
        <f>IF(AND($B$16="Yes",$B$21="Yes"),Declaration!D52,0)</f>
        <v>0</v>
      </c>
      <c r="C36" s="86" t="str">
        <f ca="1">IF(H36=1,J36,I36)</f>
        <v>Complete</v>
      </c>
      <c r="D36" s="243" t="str">
        <f>IF(H36=1,"Click here to answer question 5 for Gold","")</f>
        <v/>
      </c>
      <c r="E36" s="19" t="s">
        <v>1261</v>
      </c>
      <c r="F36" s="91">
        <f>F26</f>
        <v>0</v>
      </c>
      <c r="G36" s="67">
        <f>IF(B36=0,1,0)</f>
        <v>1</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 xml:space="preserve">Gold  </v>
      </c>
      <c r="B41" s="251">
        <f>IF(AND($B$16="Yes",$B$21="Yes"),Declaration!D58,0)</f>
        <v>0</v>
      </c>
      <c r="C41" s="86" t="str">
        <f ca="1">IF(H41=1,J41,I41)</f>
        <v>Complete</v>
      </c>
      <c r="D41" s="244" t="str">
        <f>IF(H41=1,"Click here to answer question 6 for Gold","")</f>
        <v/>
      </c>
      <c r="E41" s="19" t="s">
        <v>769</v>
      </c>
      <c r="F41" s="91">
        <f>F26</f>
        <v>0</v>
      </c>
      <c r="G41" s="67">
        <f>IF(B41=0,1,0)</f>
        <v>1</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 xml:space="preserve">Gold  </v>
      </c>
      <c r="B46" s="86">
        <f>IF(AND($B$16="Yes",$B$21="Yes"),Declaration!D64,0)</f>
        <v>0</v>
      </c>
      <c r="C46" s="86" t="str">
        <f ca="1">IF(H46=1,J46,I46)</f>
        <v>Complete</v>
      </c>
      <c r="D46" s="243" t="str">
        <f>IF(H46=1,"Click here to answer question 7 for Gold","")</f>
        <v/>
      </c>
      <c r="E46" s="19" t="s">
        <v>1257</v>
      </c>
      <c r="F46" s="91">
        <f>F26</f>
        <v>0</v>
      </c>
      <c r="G46" s="67">
        <f>IF(B46=0,1,0)</f>
        <v>1</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 xml:space="preserve">Gold  </v>
      </c>
      <c r="B51" s="86">
        <f>IF(AND($B$16="Yes",$B$21="Yes"),Declaration!D70,0)</f>
        <v>0</v>
      </c>
      <c r="C51" s="86" t="str">
        <f ca="1">IF(H51=1,J51,I51)</f>
        <v>Complete</v>
      </c>
      <c r="D51" s="244" t="str">
        <f>IF(H51=1,"Click here to answer question 8 for Gold","")</f>
        <v/>
      </c>
      <c r="E51" s="19" t="s">
        <v>770</v>
      </c>
      <c r="F51" s="91">
        <f>F26</f>
        <v>0</v>
      </c>
      <c r="G51" s="67">
        <f>IF(B51=0,1,0)</f>
        <v>1</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http://frontierusa.com/conflict-free-minerals</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One or more product / item numbers have been provided</v>
      </c>
      <c r="C64" s="86" t="str">
        <f t="shared" ca="1" si="13"/>
        <v>Complete</v>
      </c>
      <c r="D64" s="92" t="str">
        <f ca="1">IF(H64=1,"Click here to enter detail on Product List tab","")</f>
        <v/>
      </c>
      <c r="E64" s="19" t="s">
        <v>1261</v>
      </c>
      <c r="F64" s="91">
        <f>IF(B5=Declaration!Q9,1,0)</f>
        <v>1</v>
      </c>
      <c r="G64" s="67" cm="1">
        <f t="array" aca="1" ref="G64" ca="1">IF(INDIRECT("'Product List'!B6")="",1,0)</f>
        <v>0</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0</v>
      </c>
      <c r="G65" s="67">
        <f ca="1">IF(AND(COUNTIF(SmelterIdetifiedForMetal,"Tantalum")&gt;0,COUNTIF('Smelter List'!AB$5:AB$2504,"Tantalum?*")&gt;0),0,1)</f>
        <v>1</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1</v>
      </c>
      <c r="G66" s="67">
        <f ca="1">IF(AND(COUNTIF(SmelterIdetifiedForMetal,"Tin")&gt;0,COUNTIF('Smelter List'!AB$5:AB$2504,"Tin?*")&gt;0),0,1)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0</v>
      </c>
      <c r="G67" s="67">
        <f ca="1">IF(AND(COUNTIF(SmelterIdetifiedForMetal,"Gold")&gt;0,COUNTIF('Smelter List'!AB$5:AB$2504,"Gold?*")&gt;0),0,1)</f>
        <v>1</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0</v>
      </c>
      <c r="G68" s="67">
        <f ca="1">IF(AND(COUNTIF(SmelterIdetifiedForMetal,"Tungsten")&gt;0,COUNTIF('Smelter List'!AB$5:AB$2504,"Tungsten?*")&gt;0),0,1)</f>
        <v>1</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phoneticPr fontId="101" type="noConversion"/>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D13" sqref="D13"/>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t="s">
        <v>15881</v>
      </c>
      <c r="C6" s="95" t="s">
        <v>15881</v>
      </c>
      <c r="D6" s="95"/>
      <c r="E6" s="95"/>
      <c r="F6" s="95" t="s">
        <v>15882</v>
      </c>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phoneticPr fontId="101" type="noConversion"/>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29" activePane="bottomLeft" state="frozen"/>
      <selection activeCell="A4" sqref="A4"/>
      <selection pane="bottomLeft" activeCell="B51" sqref="B51"/>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phoneticPr fontId="101" type="noConversion"/>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5">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30">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8.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30">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8.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8.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4A8BAD48-6238-474D-9811-E6E212B6732A}"/>
    </customSheetView>
  </customSheetViews>
  <phoneticPr fontId="101" type="noConversion"/>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75525245-9410-4803-BCA7-F526E6042E83}"/>
    </customSheetView>
  </customSheetViews>
  <phoneticPr fontId="10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Benny Ortiz</cp:lastModifiedBy>
  <cp:lastPrinted>2015-04-21T20:47:43Z</cp:lastPrinted>
  <dcterms:created xsi:type="dcterms:W3CDTF">2010-06-21T21:00:23Z</dcterms:created>
  <dcterms:modified xsi:type="dcterms:W3CDTF">2026-07-07T17:14:12Z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